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ly-\Desktop\Filippo\FORMAZIONE\POLITO\CdLM in ING. DELLA PRODUZIONE INDUSTRIALE\TESI\"/>
    </mc:Choice>
  </mc:AlternateContent>
  <xr:revisionPtr revIDLastSave="0" documentId="13_ncr:1_{A56B582C-F072-4DE3-B8CD-7F78E795973D}" xr6:coauthVersionLast="47" xr6:coauthVersionMax="47" xr10:uidLastSave="{00000000-0000-0000-0000-000000000000}"/>
  <bookViews>
    <workbookView xWindow="-108" yWindow="-108" windowWidth="23256" windowHeight="13896" activeTab="4" xr2:uid="{8242565F-ED40-4C60-93DD-33764EFEC232}"/>
  </bookViews>
  <sheets>
    <sheet name="As-Is" sheetId="4" r:id="rId1"/>
    <sheet name="To-Be" sheetId="6" r:id="rId2"/>
    <sheet name="From-To As-Is" sheetId="7" r:id="rId3"/>
    <sheet name="From-To To-Be" sheetId="9" r:id="rId4"/>
    <sheet name="Comparazione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" l="1"/>
  <c r="F10" i="10"/>
  <c r="E10" i="10"/>
  <c r="D10" i="10"/>
  <c r="J19" i="6"/>
  <c r="J19" i="4"/>
  <c r="D13" i="10"/>
  <c r="F12" i="10"/>
  <c r="E12" i="10"/>
  <c r="D12" i="10"/>
  <c r="F5" i="10"/>
  <c r="F6" i="10"/>
  <c r="F7" i="10"/>
  <c r="F8" i="10"/>
  <c r="F9" i="10"/>
  <c r="F11" i="10"/>
  <c r="F4" i="10"/>
  <c r="D8" i="10"/>
  <c r="E7" i="10"/>
  <c r="D7" i="10"/>
  <c r="D5" i="10"/>
  <c r="E4" i="10"/>
  <c r="D4" i="10"/>
  <c r="D6" i="10"/>
  <c r="D9" i="10"/>
  <c r="D11" i="10"/>
  <c r="J13" i="4"/>
  <c r="J17" i="4"/>
  <c r="D100" i="6"/>
  <c r="D52" i="6"/>
  <c r="F4" i="6"/>
  <c r="F10" i="6"/>
  <c r="G10" i="6" s="1"/>
  <c r="F58" i="6"/>
  <c r="G58" i="6" s="1"/>
  <c r="F59" i="6"/>
  <c r="G59" i="6" s="1"/>
  <c r="F60" i="6"/>
  <c r="G60" i="6" s="1"/>
  <c r="F70" i="6"/>
  <c r="F71" i="6"/>
  <c r="F84" i="6"/>
  <c r="F88" i="6"/>
  <c r="F89" i="6"/>
  <c r="G89" i="6" s="1"/>
  <c r="F90" i="6"/>
  <c r="G90" i="6" s="1"/>
  <c r="F91" i="6"/>
  <c r="G91" i="6" s="1"/>
  <c r="F94" i="6"/>
  <c r="G94" i="6" s="1"/>
  <c r="F95" i="6"/>
  <c r="G95" i="6" s="1"/>
  <c r="F96" i="6"/>
  <c r="G96" i="6" s="1"/>
  <c r="F97" i="6"/>
  <c r="G97" i="6" s="1"/>
  <c r="D111" i="4"/>
  <c r="D52" i="4"/>
  <c r="F41" i="6"/>
  <c r="G41" i="6" s="1"/>
  <c r="F42" i="6"/>
  <c r="G42" i="6" s="1"/>
  <c r="F43" i="6"/>
  <c r="G43" i="6" s="1"/>
  <c r="F44" i="6"/>
  <c r="G44" i="6" s="1"/>
  <c r="F45" i="6"/>
  <c r="G45" i="6" s="1"/>
  <c r="F61" i="6"/>
  <c r="G61" i="6" s="1"/>
  <c r="F62" i="6"/>
  <c r="G62" i="6" s="1"/>
  <c r="F63" i="6"/>
  <c r="G63" i="6" s="1"/>
  <c r="F64" i="6"/>
  <c r="G64" i="6" s="1"/>
  <c r="F65" i="6"/>
  <c r="G65" i="6" s="1"/>
  <c r="F66" i="6"/>
  <c r="G66" i="6" s="1"/>
  <c r="F67" i="6"/>
  <c r="G67" i="6" s="1"/>
  <c r="F68" i="6"/>
  <c r="G68" i="6" s="1"/>
  <c r="F69" i="6"/>
  <c r="G69" i="6" s="1"/>
  <c r="F72" i="6"/>
  <c r="F73" i="6"/>
  <c r="G73" i="6" s="1"/>
  <c r="F74" i="6"/>
  <c r="G74" i="6" s="1"/>
  <c r="F75" i="6"/>
  <c r="G75" i="6" s="1"/>
  <c r="F76" i="6"/>
  <c r="G76" i="6" s="1"/>
  <c r="F77" i="6"/>
  <c r="F78" i="6"/>
  <c r="F79" i="6"/>
  <c r="G79" i="6" s="1"/>
  <c r="F80" i="6"/>
  <c r="G80" i="6" s="1"/>
  <c r="F81" i="6"/>
  <c r="G81" i="6" s="1"/>
  <c r="F82" i="6"/>
  <c r="G82" i="6" s="1"/>
  <c r="F83" i="6"/>
  <c r="F85" i="6"/>
  <c r="G85" i="6" s="1"/>
  <c r="F86" i="6"/>
  <c r="G86" i="6" s="1"/>
  <c r="F87" i="6"/>
  <c r="G87" i="6" s="1"/>
  <c r="F92" i="6"/>
  <c r="G92" i="6" s="1"/>
  <c r="F93" i="6"/>
  <c r="G93" i="6" s="1"/>
  <c r="F98" i="6"/>
  <c r="G98" i="6" s="1"/>
  <c r="F99" i="6"/>
  <c r="F5" i="6"/>
  <c r="G5" i="6" s="1"/>
  <c r="F6" i="6"/>
  <c r="G6" i="6" s="1"/>
  <c r="F7" i="6"/>
  <c r="G7" i="6" s="1"/>
  <c r="F8" i="6"/>
  <c r="G8" i="6" s="1"/>
  <c r="F9" i="6"/>
  <c r="G9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J12" i="6"/>
  <c r="J13" i="6" s="1"/>
  <c r="J11" i="6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66" i="4"/>
  <c r="G66" i="4" s="1"/>
  <c r="F75" i="4"/>
  <c r="G75" i="4" s="1"/>
  <c r="F84" i="4"/>
  <c r="G84" i="4" s="1"/>
  <c r="F87" i="4"/>
  <c r="F88" i="4"/>
  <c r="F98" i="4"/>
  <c r="G98" i="4" s="1"/>
  <c r="F100" i="4"/>
  <c r="G100" i="4" s="1"/>
  <c r="F101" i="4"/>
  <c r="G101" i="4" s="1"/>
  <c r="F103" i="4"/>
  <c r="G103" i="4" s="1"/>
  <c r="F104" i="4"/>
  <c r="G104" i="4" s="1"/>
  <c r="F105" i="4"/>
  <c r="G105" i="4" s="1"/>
  <c r="F106" i="4"/>
  <c r="G106" i="4" s="1"/>
  <c r="F107" i="4"/>
  <c r="G107" i="4" s="1"/>
  <c r="F108" i="4"/>
  <c r="G108" i="4" s="1"/>
  <c r="F109" i="4"/>
  <c r="G109" i="4" s="1"/>
  <c r="F110" i="4"/>
  <c r="G110" i="4" s="1"/>
  <c r="J11" i="4"/>
  <c r="J12" i="4"/>
  <c r="E100" i="6"/>
  <c r="E8" i="10" s="1"/>
  <c r="E52" i="6"/>
  <c r="E5" i="10" s="1"/>
  <c r="E111" i="4"/>
  <c r="E52" i="4"/>
  <c r="F102" i="4"/>
  <c r="F90" i="4"/>
  <c r="F95" i="4"/>
  <c r="F96" i="4"/>
  <c r="F99" i="4"/>
  <c r="F94" i="4"/>
  <c r="F93" i="4"/>
  <c r="F37" i="4"/>
  <c r="G37" i="4" s="1"/>
  <c r="F38" i="4"/>
  <c r="F39" i="4"/>
  <c r="F44" i="4"/>
  <c r="F36" i="4"/>
  <c r="F89" i="4"/>
  <c r="F91" i="4"/>
  <c r="F92" i="4"/>
  <c r="F85" i="4"/>
  <c r="F86" i="4"/>
  <c r="F29" i="4"/>
  <c r="F30" i="4"/>
  <c r="F31" i="4"/>
  <c r="G31" i="4" s="1"/>
  <c r="F32" i="4"/>
  <c r="F33" i="4"/>
  <c r="F34" i="4"/>
  <c r="F35" i="4"/>
  <c r="F28" i="4"/>
  <c r="F77" i="4"/>
  <c r="F78" i="4"/>
  <c r="F79" i="4"/>
  <c r="F80" i="4"/>
  <c r="F81" i="4"/>
  <c r="F82" i="4"/>
  <c r="F83" i="4"/>
  <c r="G83" i="4" s="1"/>
  <c r="F68" i="4"/>
  <c r="F69" i="4"/>
  <c r="F70" i="4"/>
  <c r="F71" i="4"/>
  <c r="F72" i="4"/>
  <c r="G72" i="4" s="1"/>
  <c r="F73" i="4"/>
  <c r="F74" i="4"/>
  <c r="F67" i="4"/>
  <c r="F59" i="4"/>
  <c r="F60" i="4"/>
  <c r="F61" i="4"/>
  <c r="F62" i="4"/>
  <c r="F63" i="4"/>
  <c r="G63" i="4" s="1"/>
  <c r="F64" i="4"/>
  <c r="F65" i="4"/>
  <c r="F58" i="4"/>
  <c r="F76" i="4"/>
  <c r="F13" i="4"/>
  <c r="F14" i="4"/>
  <c r="F15" i="4"/>
  <c r="F16" i="4"/>
  <c r="F17" i="4"/>
  <c r="F18" i="4"/>
  <c r="F19" i="4"/>
  <c r="F12" i="4"/>
  <c r="F5" i="4"/>
  <c r="F6" i="4"/>
  <c r="F7" i="4"/>
  <c r="F8" i="4"/>
  <c r="F9" i="4"/>
  <c r="F10" i="4"/>
  <c r="F11" i="4"/>
  <c r="F27" i="4"/>
  <c r="F26" i="4"/>
  <c r="F25" i="4"/>
  <c r="F24" i="4"/>
  <c r="F23" i="4"/>
  <c r="F22" i="4"/>
  <c r="F21" i="4"/>
  <c r="F20" i="4"/>
  <c r="F57" i="4"/>
  <c r="F57" i="6" l="1"/>
  <c r="F97" i="4"/>
  <c r="G97" i="4" s="1"/>
  <c r="F40" i="4"/>
  <c r="G40" i="4" s="1"/>
  <c r="G99" i="6"/>
  <c r="G84" i="6"/>
  <c r="G77" i="6"/>
  <c r="G83" i="6"/>
  <c r="G70" i="6"/>
  <c r="G71" i="6"/>
  <c r="G72" i="6"/>
  <c r="G78" i="6"/>
  <c r="G88" i="6"/>
  <c r="G61" i="4"/>
  <c r="G78" i="4"/>
  <c r="G77" i="4"/>
  <c r="G74" i="4"/>
  <c r="G57" i="4"/>
  <c r="G67" i="4"/>
  <c r="G93" i="4"/>
  <c r="G94" i="4"/>
  <c r="G99" i="4"/>
  <c r="G96" i="4"/>
  <c r="G76" i="4"/>
  <c r="G95" i="4"/>
  <c r="G58" i="4"/>
  <c r="G90" i="4"/>
  <c r="G71" i="4"/>
  <c r="G70" i="4"/>
  <c r="G69" i="4"/>
  <c r="G86" i="4"/>
  <c r="G85" i="4"/>
  <c r="G65" i="4"/>
  <c r="G82" i="4"/>
  <c r="G92" i="4"/>
  <c r="G102" i="4"/>
  <c r="G64" i="4"/>
  <c r="G81" i="4"/>
  <c r="G91" i="4"/>
  <c r="G80" i="4"/>
  <c r="G89" i="4"/>
  <c r="G62" i="4"/>
  <c r="G79" i="4"/>
  <c r="G88" i="4"/>
  <c r="G73" i="4"/>
  <c r="G68" i="4"/>
  <c r="G87" i="4"/>
  <c r="G60" i="4"/>
  <c r="G59" i="4"/>
  <c r="G9" i="4"/>
  <c r="G8" i="4"/>
  <c r="G7" i="4"/>
  <c r="G6" i="4"/>
  <c r="G5" i="4"/>
  <c r="G12" i="4"/>
  <c r="G28" i="4"/>
  <c r="G44" i="4"/>
  <c r="G21" i="4"/>
  <c r="G39" i="4"/>
  <c r="G22" i="4"/>
  <c r="G38" i="4"/>
  <c r="G23" i="4"/>
  <c r="G24" i="4"/>
  <c r="G25" i="4"/>
  <c r="G32" i="4"/>
  <c r="G15" i="4"/>
  <c r="G26" i="4"/>
  <c r="G14" i="4"/>
  <c r="G30" i="4"/>
  <c r="G27" i="4"/>
  <c r="G13" i="4"/>
  <c r="G29" i="4"/>
  <c r="G36" i="4"/>
  <c r="G20" i="4"/>
  <c r="G19" i="4"/>
  <c r="G17" i="4"/>
  <c r="G16" i="4"/>
  <c r="G11" i="4"/>
  <c r="G35" i="4"/>
  <c r="G18" i="4"/>
  <c r="G34" i="4"/>
  <c r="G33" i="4"/>
  <c r="G10" i="4"/>
  <c r="G4" i="4"/>
  <c r="G4" i="6"/>
  <c r="F41" i="4"/>
  <c r="F111" i="4" l="1"/>
  <c r="G111" i="4"/>
  <c r="F100" i="6"/>
  <c r="G57" i="6"/>
  <c r="G100" i="6" s="1"/>
  <c r="E9" i="10" s="1"/>
  <c r="F42" i="4"/>
  <c r="G41" i="4" l="1"/>
  <c r="F43" i="4"/>
  <c r="G42" i="4"/>
  <c r="F52" i="6" l="1"/>
  <c r="G52" i="6"/>
  <c r="G43" i="4"/>
  <c r="G52" i="4" s="1"/>
  <c r="J16" i="4" s="1"/>
  <c r="J16" i="6" l="1"/>
  <c r="E6" i="10"/>
  <c r="F52" i="4"/>
  <c r="E11" i="10" l="1"/>
  <c r="J17" i="6"/>
  <c r="J18" i="6" s="1"/>
  <c r="E13" i="10" s="1"/>
  <c r="F13" i="10" s="1"/>
  <c r="J18" i="4"/>
</calcChain>
</file>

<file path=xl/sharedStrings.xml><?xml version="1.0" encoding="utf-8"?>
<sst xmlns="http://schemas.openxmlformats.org/spreadsheetml/2006/main" count="524" uniqueCount="56">
  <si>
    <t>Flusso
DA</t>
  </si>
  <si>
    <t>Flusso 
A</t>
  </si>
  <si>
    <t>A1</t>
  </si>
  <si>
    <t>P1</t>
  </si>
  <si>
    <t>P2</t>
  </si>
  <si>
    <t>A2</t>
  </si>
  <si>
    <t>P3</t>
  </si>
  <si>
    <t>A3</t>
  </si>
  <si>
    <t>P4</t>
  </si>
  <si>
    <t>P6</t>
  </si>
  <si>
    <t>A4</t>
  </si>
  <si>
    <t>P5</t>
  </si>
  <si>
    <t>A5</t>
  </si>
  <si>
    <t>m/s</t>
  </si>
  <si>
    <t>T c+s singolo</t>
  </si>
  <si>
    <t>Fattore ampl distanze layout</t>
  </si>
  <si>
    <t>sec/udc</t>
  </si>
  <si>
    <t>v_agv_vuoti</t>
  </si>
  <si>
    <t>v_agv_pieni</t>
  </si>
  <si>
    <t>sec/takt</t>
  </si>
  <si>
    <t>T_tot</t>
  </si>
  <si>
    <t>U reale</t>
  </si>
  <si>
    <t>s</t>
  </si>
  <si>
    <t>BR</t>
  </si>
  <si>
    <t>Takt Time</t>
  </si>
  <si>
    <t>Tempo ricarica LGV per Takt Time</t>
  </si>
  <si>
    <t>Missioni A VUOTO</t>
  </si>
  <si>
    <t>No. trolley trasportati/Takt Time</t>
  </si>
  <si>
    <t>From-To Chart scenario As-Is</t>
  </si>
  <si>
    <t>From-To Chart scenario To-Be</t>
  </si>
  <si>
    <t>Disponibilità (A)</t>
  </si>
  <si>
    <t>Utilizzo (U)</t>
  </si>
  <si>
    <t>n_ij</t>
  </si>
  <si>
    <t>Flusso DA</t>
  </si>
  <si>
    <t>Flusso A</t>
  </si>
  <si>
    <t>T_pc</t>
  </si>
  <si>
    <t>Missioni A PIENO CARICO</t>
  </si>
  <si>
    <t>n_ij [trolley/TT]</t>
  </si>
  <si>
    <t>d_ij
[m]</t>
  </si>
  <si>
    <t>t_ij''
[s/trolley]</t>
  </si>
  <si>
    <t>T_pc
[s/TT]</t>
  </si>
  <si>
    <t>T_v
[s/TT]</t>
  </si>
  <si>
    <t>t_ij
[s/trolley]</t>
  </si>
  <si>
    <t>x_ij</t>
  </si>
  <si>
    <t>x_ij
[trolley/TT]</t>
  </si>
  <si>
    <t>T_v</t>
  </si>
  <si>
    <t>Somma d_ij</t>
  </si>
  <si>
    <t>As-Is</t>
  </si>
  <si>
    <t>To-Be</t>
  </si>
  <si>
    <t>U_reale</t>
  </si>
  <si>
    <t>N_LGV, teorico</t>
  </si>
  <si>
    <t>N_LGV, reale</t>
  </si>
  <si>
    <t>TOT d_ij</t>
  </si>
  <si>
    <t>m</t>
  </si>
  <si>
    <t>s/TT</t>
  </si>
  <si>
    <t>trolley/TT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</si>
</sst>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0" fillId="0" borderId="0" xfId="1" applyFont="1"/>
    <xf numFmtId="2" fontId="0" fillId="0" borderId="0" xfId="0" applyNumberFormat="1"/>
    <xf numFmtId="0" fontId="1" fillId="0" borderId="0" xfId="0" applyFont="1"/>
    <xf numFmtId="49" fontId="0" fillId="0" borderId="1" xfId="0" applyNumberForma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0" fillId="5" borderId="7" xfId="0" applyNumberForma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10" fontId="0" fillId="0" borderId="0" xfId="0" applyNumberFormat="1"/>
    <xf numFmtId="49" fontId="0" fillId="5" borderId="9" xfId="0" applyNumberForma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right" vertical="center"/>
    </xf>
    <xf numFmtId="2" fontId="0" fillId="0" borderId="7" xfId="0" applyNumberFormat="1" applyBorder="1" applyAlignment="1">
      <alignment horizontal="right" vertical="center"/>
    </xf>
    <xf numFmtId="2" fontId="0" fillId="0" borderId="19" xfId="0" applyNumberForma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2" fontId="0" fillId="0" borderId="10" xfId="0" applyNumberFormat="1" applyBorder="1" applyAlignment="1">
      <alignment horizontal="right" vertical="center"/>
    </xf>
    <xf numFmtId="2" fontId="0" fillId="0" borderId="12" xfId="0" applyNumberFormat="1" applyBorder="1" applyAlignment="1">
      <alignment horizontal="right" vertical="center"/>
    </xf>
    <xf numFmtId="2" fontId="0" fillId="0" borderId="15" xfId="0" applyNumberForma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2" fontId="0" fillId="0" borderId="14" xfId="0" applyNumberFormat="1" applyBorder="1" applyAlignment="1">
      <alignment horizontal="right" vertical="center"/>
    </xf>
    <xf numFmtId="2" fontId="1" fillId="0" borderId="24" xfId="0" applyNumberFormat="1" applyFont="1" applyBorder="1" applyAlignment="1">
      <alignment horizontal="right" vertical="center"/>
    </xf>
    <xf numFmtId="2" fontId="0" fillId="0" borderId="21" xfId="0" applyNumberFormat="1" applyBorder="1" applyAlignment="1">
      <alignment horizontal="right" vertical="center"/>
    </xf>
    <xf numFmtId="2" fontId="0" fillId="0" borderId="0" xfId="0" applyNumberFormat="1" applyAlignment="1">
      <alignment horizontal="right"/>
    </xf>
    <xf numFmtId="49" fontId="0" fillId="0" borderId="8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5" borderId="20" xfId="0" applyNumberForma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49" fontId="0" fillId="5" borderId="8" xfId="0" applyNumberForma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2" fontId="0" fillId="5" borderId="7" xfId="0" applyNumberFormat="1" applyFill="1" applyBorder="1" applyAlignment="1">
      <alignment horizontal="right" vertical="center"/>
    </xf>
    <xf numFmtId="0" fontId="1" fillId="5" borderId="7" xfId="0" applyFont="1" applyFill="1" applyBorder="1" applyAlignment="1">
      <alignment horizontal="center" vertical="center"/>
    </xf>
    <xf numFmtId="2" fontId="0" fillId="5" borderId="21" xfId="0" applyNumberFormat="1" applyFill="1" applyBorder="1" applyAlignment="1">
      <alignment horizontal="right" vertical="center"/>
    </xf>
    <xf numFmtId="2" fontId="0" fillId="5" borderId="14" xfId="0" applyNumberFormat="1" applyFill="1" applyBorder="1" applyAlignment="1">
      <alignment horizontal="right" vertical="center"/>
    </xf>
    <xf numFmtId="0" fontId="1" fillId="5" borderId="14" xfId="0" applyFont="1" applyFill="1" applyBorder="1" applyAlignment="1">
      <alignment horizontal="center" vertical="center"/>
    </xf>
    <xf numFmtId="2" fontId="0" fillId="5" borderId="19" xfId="0" applyNumberFormat="1" applyFill="1" applyBorder="1" applyAlignment="1">
      <alignment horizontal="right" vertical="center"/>
    </xf>
    <xf numFmtId="2" fontId="0" fillId="5" borderId="15" xfId="0" applyNumberFormat="1" applyFill="1" applyBorder="1" applyAlignment="1">
      <alignment horizontal="right" vertical="center"/>
    </xf>
    <xf numFmtId="2" fontId="0" fillId="5" borderId="9" xfId="0" applyNumberFormat="1" applyFill="1" applyBorder="1" applyAlignment="1">
      <alignment horizontal="right" vertical="center"/>
    </xf>
    <xf numFmtId="0" fontId="1" fillId="5" borderId="9" xfId="0" applyFont="1" applyFill="1" applyBorder="1" applyAlignment="1">
      <alignment horizontal="center" vertical="center"/>
    </xf>
    <xf numFmtId="2" fontId="0" fillId="5" borderId="10" xfId="0" applyNumberForma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2" fontId="0" fillId="5" borderId="12" xfId="0" applyNumberForma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2" fillId="2" borderId="18" xfId="0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0" fillId="0" borderId="12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0" fillId="3" borderId="15" xfId="0" applyFill="1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/>
    <xf numFmtId="0" fontId="0" fillId="0" borderId="3" xfId="0" applyBorder="1"/>
    <xf numFmtId="0" fontId="0" fillId="0" borderId="23" xfId="0" applyBorder="1"/>
    <xf numFmtId="0" fontId="2" fillId="2" borderId="15" xfId="0" applyFont="1" applyFill="1" applyBorder="1" applyAlignment="1">
      <alignment horizontal="center" vertical="center"/>
    </xf>
    <xf numFmtId="0" fontId="0" fillId="3" borderId="33" xfId="0" applyFill="1" applyBorder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/>
    <xf numFmtId="0" fontId="3" fillId="0" borderId="21" xfId="0" applyFont="1" applyBorder="1"/>
    <xf numFmtId="0" fontId="2" fillId="2" borderId="2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37" xfId="0" applyFont="1" applyBorder="1" applyAlignment="1">
      <alignment horizontal="center" vertical="center"/>
    </xf>
    <xf numFmtId="0" fontId="0" fillId="0" borderId="2" xfId="0" applyBorder="1"/>
    <xf numFmtId="0" fontId="2" fillId="2" borderId="4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3" xfId="0" applyFont="1" applyBorder="1"/>
    <xf numFmtId="0" fontId="0" fillId="0" borderId="43" xfId="0" applyBorder="1"/>
    <xf numFmtId="0" fontId="3" fillId="0" borderId="37" xfId="0" applyFont="1" applyBorder="1"/>
    <xf numFmtId="0" fontId="0" fillId="0" borderId="7" xfId="0" applyBorder="1"/>
    <xf numFmtId="0" fontId="0" fillId="0" borderId="21" xfId="0" applyBorder="1"/>
    <xf numFmtId="0" fontId="0" fillId="0" borderId="4" xfId="0" applyBorder="1"/>
    <xf numFmtId="0" fontId="0" fillId="0" borderId="37" xfId="0" applyBorder="1"/>
    <xf numFmtId="0" fontId="0" fillId="0" borderId="45" xfId="0" applyBorder="1"/>
    <xf numFmtId="10" fontId="0" fillId="0" borderId="0" xfId="1" applyNumberFormat="1" applyFont="1"/>
    <xf numFmtId="9" fontId="0" fillId="0" borderId="0" xfId="0" applyNumberFormat="1"/>
    <xf numFmtId="10" fontId="0" fillId="0" borderId="13" xfId="0" applyNumberFormat="1" applyBorder="1"/>
    <xf numFmtId="10" fontId="0" fillId="0" borderId="15" xfId="0" applyNumberFormat="1" applyBorder="1"/>
    <xf numFmtId="0" fontId="1" fillId="5" borderId="25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1" fillId="4" borderId="34" xfId="0" applyFont="1" applyFill="1" applyBorder="1"/>
    <xf numFmtId="0" fontId="1" fillId="11" borderId="53" xfId="0" applyFont="1" applyFill="1" applyBorder="1"/>
    <xf numFmtId="0" fontId="1" fillId="14" borderId="53" xfId="0" applyFont="1" applyFill="1" applyBorder="1"/>
    <xf numFmtId="0" fontId="3" fillId="4" borderId="6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1" fillId="13" borderId="55" xfId="0" applyFont="1" applyFill="1" applyBorder="1"/>
    <xf numFmtId="0" fontId="1" fillId="4" borderId="54" xfId="0" applyFont="1" applyFill="1" applyBorder="1"/>
    <xf numFmtId="43" fontId="0" fillId="0" borderId="8" xfId="2" applyFont="1" applyBorder="1"/>
    <xf numFmtId="43" fontId="0" fillId="0" borderId="10" xfId="2" applyFont="1" applyBorder="1"/>
    <xf numFmtId="43" fontId="0" fillId="0" borderId="15" xfId="2" applyFont="1" applyBorder="1"/>
    <xf numFmtId="43" fontId="0" fillId="0" borderId="13" xfId="2" applyFont="1" applyBorder="1"/>
    <xf numFmtId="43" fontId="0" fillId="0" borderId="20" xfId="2" applyFont="1" applyBorder="1"/>
    <xf numFmtId="43" fontId="0" fillId="0" borderId="21" xfId="2" applyFont="1" applyBorder="1"/>
    <xf numFmtId="43" fontId="0" fillId="0" borderId="0" xfId="2" applyFont="1"/>
    <xf numFmtId="43" fontId="0" fillId="0" borderId="11" xfId="2" applyFont="1" applyBorder="1"/>
    <xf numFmtId="43" fontId="0" fillId="0" borderId="12" xfId="2" applyFont="1" applyBorder="1"/>
    <xf numFmtId="164" fontId="0" fillId="0" borderId="11" xfId="2" applyNumberFormat="1" applyFont="1" applyBorder="1"/>
    <xf numFmtId="164" fontId="0" fillId="0" borderId="12" xfId="2" applyNumberFormat="1" applyFont="1" applyBorder="1"/>
    <xf numFmtId="0" fontId="1" fillId="13" borderId="56" xfId="0" applyFont="1" applyFill="1" applyBorder="1"/>
    <xf numFmtId="43" fontId="0" fillId="0" borderId="57" xfId="2" applyFont="1" applyBorder="1"/>
    <xf numFmtId="43" fontId="0" fillId="0" borderId="58" xfId="2" applyFont="1" applyBorder="1"/>
    <xf numFmtId="43" fontId="0" fillId="6" borderId="50" xfId="2" applyFont="1" applyFill="1" applyBorder="1"/>
    <xf numFmtId="10" fontId="0" fillId="9" borderId="51" xfId="1" applyNumberFormat="1" applyFont="1" applyFill="1" applyBorder="1"/>
    <xf numFmtId="164" fontId="0" fillId="6" borderId="50" xfId="2" applyNumberFormat="1" applyFont="1" applyFill="1" applyBorder="1"/>
    <xf numFmtId="43" fontId="0" fillId="0" borderId="25" xfId="2" applyFont="1" applyBorder="1"/>
    <xf numFmtId="43" fontId="0" fillId="0" borderId="26" xfId="2" applyFont="1" applyBorder="1"/>
    <xf numFmtId="0" fontId="1" fillId="15" borderId="34" xfId="0" applyFont="1" applyFill="1" applyBorder="1"/>
    <xf numFmtId="0" fontId="1" fillId="7" borderId="53" xfId="0" applyFont="1" applyFill="1" applyBorder="1"/>
    <xf numFmtId="0" fontId="1" fillId="15" borderId="53" xfId="0" applyFont="1" applyFill="1" applyBorder="1"/>
    <xf numFmtId="0" fontId="1" fillId="7" borderId="54" xfId="0" applyFont="1" applyFill="1" applyBorder="1"/>
    <xf numFmtId="43" fontId="0" fillId="8" borderId="49" xfId="2" applyFont="1" applyFill="1" applyBorder="1"/>
    <xf numFmtId="43" fontId="0" fillId="0" borderId="50" xfId="2" applyFont="1" applyFill="1" applyBorder="1"/>
    <xf numFmtId="43" fontId="0" fillId="8" borderId="51" xfId="2" applyFont="1" applyFill="1" applyBorder="1"/>
    <xf numFmtId="43" fontId="0" fillId="6" borderId="52" xfId="2" applyFont="1" applyFill="1" applyBorder="1"/>
    <xf numFmtId="43" fontId="0" fillId="6" borderId="59" xfId="2" applyFont="1" applyFill="1" applyBorder="1"/>
    <xf numFmtId="43" fontId="0" fillId="6" borderId="47" xfId="2" applyFont="1" applyFill="1" applyBorder="1"/>
    <xf numFmtId="0" fontId="1" fillId="4" borderId="30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49" fontId="1" fillId="13" borderId="30" xfId="0" applyNumberFormat="1" applyFont="1" applyFill="1" applyBorder="1" applyAlignment="1">
      <alignment horizontal="center" vertical="center"/>
    </xf>
    <xf numFmtId="49" fontId="1" fillId="13" borderId="31" xfId="0" applyNumberFormat="1" applyFont="1" applyFill="1" applyBorder="1" applyAlignment="1">
      <alignment horizontal="center" vertical="center"/>
    </xf>
    <xf numFmtId="49" fontId="1" fillId="13" borderId="32" xfId="0" applyNumberFormat="1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 wrapText="1"/>
    </xf>
    <xf numFmtId="0" fontId="1" fillId="10" borderId="46" xfId="0" applyFont="1" applyFill="1" applyBorder="1" applyAlignment="1">
      <alignment horizontal="center" vertical="center" wrapText="1"/>
    </xf>
    <xf numFmtId="0" fontId="1" fillId="10" borderId="29" xfId="0" applyFont="1" applyFill="1" applyBorder="1" applyAlignment="1">
      <alignment horizontal="center" vertical="center" wrapText="1"/>
    </xf>
    <xf numFmtId="0" fontId="1" fillId="12" borderId="47" xfId="0" applyFont="1" applyFill="1" applyBorder="1" applyAlignment="1">
      <alignment horizontal="center" vertical="center" wrapText="1"/>
    </xf>
    <xf numFmtId="0" fontId="1" fillId="12" borderId="48" xfId="0" applyFont="1" applyFill="1" applyBorder="1" applyAlignment="1">
      <alignment horizontal="center" vertical="center" wrapText="1"/>
    </xf>
    <xf numFmtId="0" fontId="1" fillId="12" borderId="24" xfId="0" applyFont="1" applyFill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1D1DD-02F2-460F-9E86-A46276F08AF4}">
  <sheetPr>
    <pageSetUpPr fitToPage="1"/>
  </sheetPr>
  <dimension ref="A1:M120"/>
  <sheetViews>
    <sheetView zoomScale="70" zoomScaleNormal="70" workbookViewId="0">
      <selection activeCell="J20" sqref="J20"/>
    </sheetView>
  </sheetViews>
  <sheetFormatPr defaultRowHeight="14.4" x14ac:dyDescent="0.3"/>
  <cols>
    <col min="2" max="3" width="10" customWidth="1"/>
    <col min="4" max="4" width="12.5546875" bestFit="1" customWidth="1"/>
    <col min="5" max="5" width="10.88671875" bestFit="1" customWidth="1"/>
    <col min="6" max="6" width="15.109375" customWidth="1"/>
    <col min="7" max="7" width="15.21875" bestFit="1" customWidth="1"/>
    <col min="8" max="8" width="19" bestFit="1" customWidth="1"/>
    <col min="9" max="9" width="29" bestFit="1" customWidth="1"/>
    <col min="10" max="10" width="14.5546875" customWidth="1"/>
    <col min="11" max="11" width="13.109375" customWidth="1"/>
    <col min="12" max="12" width="20.21875" customWidth="1"/>
    <col min="13" max="13" width="17.33203125" bestFit="1" customWidth="1"/>
    <col min="14" max="14" width="20" customWidth="1"/>
    <col min="15" max="15" width="20.6640625" customWidth="1"/>
    <col min="16" max="16" width="15.109375" bestFit="1" customWidth="1"/>
    <col min="17" max="17" width="17.5546875" customWidth="1"/>
    <col min="18" max="18" width="12.44140625" bestFit="1" customWidth="1"/>
    <col min="20" max="20" width="10.6640625" bestFit="1" customWidth="1"/>
  </cols>
  <sheetData>
    <row r="1" spans="2:11" ht="15" thickBot="1" x14ac:dyDescent="0.35"/>
    <row r="2" spans="2:11" ht="15" thickBot="1" x14ac:dyDescent="0.35">
      <c r="B2" s="157" t="s">
        <v>36</v>
      </c>
      <c r="C2" s="158"/>
      <c r="D2" s="158"/>
      <c r="E2" s="158"/>
      <c r="F2" s="158"/>
      <c r="G2" s="159"/>
    </row>
    <row r="3" spans="2:11" ht="46.8" customHeight="1" thickBot="1" x14ac:dyDescent="0.35">
      <c r="B3" s="28" t="s">
        <v>33</v>
      </c>
      <c r="C3" s="29" t="s">
        <v>34</v>
      </c>
      <c r="D3" s="32" t="s">
        <v>38</v>
      </c>
      <c r="E3" s="32" t="s">
        <v>37</v>
      </c>
      <c r="F3" s="32" t="s">
        <v>39</v>
      </c>
      <c r="G3" s="77" t="s">
        <v>40</v>
      </c>
    </row>
    <row r="4" spans="2:11" x14ac:dyDescent="0.3">
      <c r="B4" s="54" t="s">
        <v>2</v>
      </c>
      <c r="C4" s="21" t="s">
        <v>3</v>
      </c>
      <c r="D4" s="42">
        <v>35.19</v>
      </c>
      <c r="E4" s="18">
        <v>1</v>
      </c>
      <c r="F4" s="42">
        <f t="shared" ref="F4:F51" si="0">($J$5+D4/$J$7)*$J$4</f>
        <v>192.45599999999999</v>
      </c>
      <c r="G4" s="45">
        <f t="shared" ref="G4:G51" si="1">E4*F4</f>
        <v>192.45599999999999</v>
      </c>
      <c r="I4" s="11" t="s">
        <v>15</v>
      </c>
      <c r="J4" s="9">
        <v>1.2</v>
      </c>
    </row>
    <row r="5" spans="2:11" x14ac:dyDescent="0.3">
      <c r="B5" s="55" t="s">
        <v>2</v>
      </c>
      <c r="C5" s="12" t="s">
        <v>3</v>
      </c>
      <c r="D5" s="49">
        <v>35.19</v>
      </c>
      <c r="E5" s="3">
        <v>1</v>
      </c>
      <c r="F5" s="49">
        <f t="shared" si="0"/>
        <v>192.45599999999999</v>
      </c>
      <c r="G5" s="46">
        <f t="shared" si="1"/>
        <v>192.45599999999999</v>
      </c>
      <c r="I5" s="11" t="s">
        <v>14</v>
      </c>
      <c r="J5">
        <v>90</v>
      </c>
      <c r="K5" t="s">
        <v>16</v>
      </c>
    </row>
    <row r="6" spans="2:11" x14ac:dyDescent="0.3">
      <c r="B6" s="55" t="s">
        <v>2</v>
      </c>
      <c r="C6" s="12" t="s">
        <v>3</v>
      </c>
      <c r="D6" s="49">
        <v>35.19</v>
      </c>
      <c r="E6" s="3">
        <v>1</v>
      </c>
      <c r="F6" s="49">
        <f t="shared" si="0"/>
        <v>192.45599999999999</v>
      </c>
      <c r="G6" s="46">
        <f t="shared" si="1"/>
        <v>192.45599999999999</v>
      </c>
      <c r="I6" s="11" t="s">
        <v>17</v>
      </c>
      <c r="J6">
        <v>0.7</v>
      </c>
      <c r="K6" t="s">
        <v>13</v>
      </c>
    </row>
    <row r="7" spans="2:11" x14ac:dyDescent="0.3">
      <c r="B7" s="55" t="s">
        <v>2</v>
      </c>
      <c r="C7" s="12" t="s">
        <v>3</v>
      </c>
      <c r="D7" s="49">
        <v>35.19</v>
      </c>
      <c r="E7" s="3">
        <v>1</v>
      </c>
      <c r="F7" s="49">
        <f t="shared" si="0"/>
        <v>192.45599999999999</v>
      </c>
      <c r="G7" s="46">
        <f t="shared" si="1"/>
        <v>192.45599999999999</v>
      </c>
      <c r="I7" s="11" t="s">
        <v>18</v>
      </c>
      <c r="J7">
        <v>0.5</v>
      </c>
      <c r="K7" t="s">
        <v>13</v>
      </c>
    </row>
    <row r="8" spans="2:11" x14ac:dyDescent="0.3">
      <c r="B8" s="55" t="s">
        <v>2</v>
      </c>
      <c r="C8" s="12" t="s">
        <v>3</v>
      </c>
      <c r="D8" s="49">
        <v>35.19</v>
      </c>
      <c r="E8" s="3">
        <v>1</v>
      </c>
      <c r="F8" s="49">
        <f t="shared" si="0"/>
        <v>192.45599999999999</v>
      </c>
      <c r="G8" s="46">
        <f t="shared" si="1"/>
        <v>192.45599999999999</v>
      </c>
      <c r="I8" s="11" t="s">
        <v>31</v>
      </c>
      <c r="J8" s="9">
        <v>0.9</v>
      </c>
    </row>
    <row r="9" spans="2:11" x14ac:dyDescent="0.3">
      <c r="B9" s="55" t="s">
        <v>2</v>
      </c>
      <c r="C9" s="12" t="s">
        <v>3</v>
      </c>
      <c r="D9" s="49">
        <v>35.19</v>
      </c>
      <c r="E9" s="3">
        <v>1</v>
      </c>
      <c r="F9" s="49">
        <f t="shared" si="0"/>
        <v>192.45599999999999</v>
      </c>
      <c r="G9" s="46">
        <f t="shared" si="1"/>
        <v>192.45599999999999</v>
      </c>
    </row>
    <row r="10" spans="2:11" x14ac:dyDescent="0.3">
      <c r="B10" s="55" t="s">
        <v>2</v>
      </c>
      <c r="C10" s="12" t="s">
        <v>3</v>
      </c>
      <c r="D10" s="49">
        <v>35.19</v>
      </c>
      <c r="E10" s="3">
        <v>1</v>
      </c>
      <c r="F10" s="49">
        <f t="shared" si="0"/>
        <v>192.45599999999999</v>
      </c>
      <c r="G10" s="46">
        <f t="shared" si="1"/>
        <v>192.45599999999999</v>
      </c>
    </row>
    <row r="11" spans="2:11" ht="15" thickBot="1" x14ac:dyDescent="0.35">
      <c r="B11" s="56" t="s">
        <v>2</v>
      </c>
      <c r="C11" s="26" t="s">
        <v>3</v>
      </c>
      <c r="D11" s="50">
        <v>35.19</v>
      </c>
      <c r="E11" s="27">
        <v>1</v>
      </c>
      <c r="F11" s="50">
        <f t="shared" si="0"/>
        <v>192.45599999999999</v>
      </c>
      <c r="G11" s="47">
        <f t="shared" si="1"/>
        <v>192.45599999999999</v>
      </c>
      <c r="I11" s="11" t="s">
        <v>24</v>
      </c>
      <c r="J11">
        <f>30*60</f>
        <v>1800</v>
      </c>
      <c r="K11" t="s">
        <v>22</v>
      </c>
    </row>
    <row r="12" spans="2:11" x14ac:dyDescent="0.3">
      <c r="B12" s="54" t="s">
        <v>5</v>
      </c>
      <c r="C12" s="21" t="s">
        <v>4</v>
      </c>
      <c r="D12" s="42">
        <v>38.64</v>
      </c>
      <c r="E12" s="18">
        <v>1</v>
      </c>
      <c r="F12" s="42">
        <f t="shared" si="0"/>
        <v>200.73599999999999</v>
      </c>
      <c r="G12" s="45">
        <f t="shared" si="1"/>
        <v>200.73599999999999</v>
      </c>
      <c r="I12" s="11" t="s">
        <v>25</v>
      </c>
      <c r="J12">
        <f>3*60</f>
        <v>180</v>
      </c>
      <c r="K12" t="s">
        <v>22</v>
      </c>
    </row>
    <row r="13" spans="2:11" x14ac:dyDescent="0.3">
      <c r="B13" s="55" t="s">
        <v>5</v>
      </c>
      <c r="C13" s="12" t="s">
        <v>4</v>
      </c>
      <c r="D13" s="49">
        <v>38.64</v>
      </c>
      <c r="E13" s="3">
        <v>1</v>
      </c>
      <c r="F13" s="49">
        <f t="shared" si="0"/>
        <v>200.73599999999999</v>
      </c>
      <c r="G13" s="46">
        <f t="shared" si="1"/>
        <v>200.73599999999999</v>
      </c>
      <c r="I13" s="11" t="s">
        <v>30</v>
      </c>
      <c r="J13" s="116">
        <f>(J11-J12)/J11</f>
        <v>0.9</v>
      </c>
    </row>
    <row r="14" spans="2:11" x14ac:dyDescent="0.3">
      <c r="B14" s="55" t="s">
        <v>5</v>
      </c>
      <c r="C14" s="12" t="s">
        <v>4</v>
      </c>
      <c r="D14" s="49">
        <v>38.64</v>
      </c>
      <c r="E14" s="3">
        <v>1</v>
      </c>
      <c r="F14" s="49">
        <f t="shared" si="0"/>
        <v>200.73599999999999</v>
      </c>
      <c r="G14" s="46">
        <f t="shared" si="1"/>
        <v>200.73599999999999</v>
      </c>
      <c r="I14" s="11"/>
    </row>
    <row r="15" spans="2:11" x14ac:dyDescent="0.3">
      <c r="B15" s="55" t="s">
        <v>5</v>
      </c>
      <c r="C15" s="12" t="s">
        <v>4</v>
      </c>
      <c r="D15" s="49">
        <v>38.64</v>
      </c>
      <c r="E15" s="3">
        <v>1</v>
      </c>
      <c r="F15" s="49">
        <f t="shared" si="0"/>
        <v>200.73599999999999</v>
      </c>
      <c r="G15" s="46">
        <f t="shared" si="1"/>
        <v>200.73599999999999</v>
      </c>
    </row>
    <row r="16" spans="2:11" x14ac:dyDescent="0.3">
      <c r="B16" s="55" t="s">
        <v>5</v>
      </c>
      <c r="C16" s="12" t="s">
        <v>4</v>
      </c>
      <c r="D16" s="49">
        <v>38.64</v>
      </c>
      <c r="E16" s="3">
        <v>1</v>
      </c>
      <c r="F16" s="49">
        <f t="shared" si="0"/>
        <v>200.73599999999999</v>
      </c>
      <c r="G16" s="46">
        <f t="shared" si="1"/>
        <v>200.73599999999999</v>
      </c>
      <c r="I16" s="11" t="s">
        <v>20</v>
      </c>
      <c r="J16" s="10">
        <f>G52+G111</f>
        <v>23439.507428571422</v>
      </c>
      <c r="K16" t="s">
        <v>19</v>
      </c>
    </row>
    <row r="17" spans="2:10" x14ac:dyDescent="0.3">
      <c r="B17" s="55" t="s">
        <v>5</v>
      </c>
      <c r="C17" s="12" t="s">
        <v>4</v>
      </c>
      <c r="D17" s="49">
        <v>38.64</v>
      </c>
      <c r="E17" s="3">
        <v>1</v>
      </c>
      <c r="F17" s="49">
        <f t="shared" si="0"/>
        <v>200.73599999999999</v>
      </c>
      <c r="G17" s="46">
        <f t="shared" si="1"/>
        <v>200.73599999999999</v>
      </c>
      <c r="I17" s="11" t="s">
        <v>50</v>
      </c>
      <c r="J17" s="10">
        <f>J16/J11/J13/J8</f>
        <v>16.076479717813044</v>
      </c>
    </row>
    <row r="18" spans="2:10" x14ac:dyDescent="0.3">
      <c r="B18" s="55" t="s">
        <v>5</v>
      </c>
      <c r="C18" s="12" t="s">
        <v>4</v>
      </c>
      <c r="D18" s="49">
        <v>38.64</v>
      </c>
      <c r="E18" s="3">
        <v>1</v>
      </c>
      <c r="F18" s="49">
        <f t="shared" si="0"/>
        <v>200.73599999999999</v>
      </c>
      <c r="G18" s="46">
        <f t="shared" si="1"/>
        <v>200.73599999999999</v>
      </c>
      <c r="I18" s="11" t="s">
        <v>51</v>
      </c>
      <c r="J18" s="11">
        <f>_xlfn.CEILING.MATH(J17)</f>
        <v>17</v>
      </c>
    </row>
    <row r="19" spans="2:10" ht="15" thickBot="1" x14ac:dyDescent="0.35">
      <c r="B19" s="56" t="s">
        <v>5</v>
      </c>
      <c r="C19" s="26" t="s">
        <v>4</v>
      </c>
      <c r="D19" s="50">
        <v>38.64</v>
      </c>
      <c r="E19" s="27">
        <v>1</v>
      </c>
      <c r="F19" s="50">
        <f t="shared" si="0"/>
        <v>200.73599999999999</v>
      </c>
      <c r="G19" s="47">
        <f t="shared" si="1"/>
        <v>200.73599999999999</v>
      </c>
      <c r="H19" s="1"/>
      <c r="I19" s="11" t="s">
        <v>21</v>
      </c>
      <c r="J19" s="115">
        <f>J17/J18*J8</f>
        <v>0.85110774976657289</v>
      </c>
    </row>
    <row r="20" spans="2:10" x14ac:dyDescent="0.3">
      <c r="B20" s="54" t="s">
        <v>7</v>
      </c>
      <c r="C20" s="21" t="s">
        <v>6</v>
      </c>
      <c r="D20" s="42">
        <v>42.089999999999996</v>
      </c>
      <c r="E20" s="18">
        <v>1</v>
      </c>
      <c r="F20" s="42">
        <f t="shared" si="0"/>
        <v>209.01599999999999</v>
      </c>
      <c r="G20" s="45">
        <f t="shared" si="1"/>
        <v>209.01599999999999</v>
      </c>
    </row>
    <row r="21" spans="2:10" x14ac:dyDescent="0.3">
      <c r="B21" s="55" t="s">
        <v>7</v>
      </c>
      <c r="C21" s="12" t="s">
        <v>6</v>
      </c>
      <c r="D21" s="49">
        <v>42.089999999999996</v>
      </c>
      <c r="E21" s="3">
        <v>1</v>
      </c>
      <c r="F21" s="49">
        <f t="shared" si="0"/>
        <v>209.01599999999999</v>
      </c>
      <c r="G21" s="46">
        <f t="shared" si="1"/>
        <v>209.01599999999999</v>
      </c>
    </row>
    <row r="22" spans="2:10" x14ac:dyDescent="0.3">
      <c r="B22" s="55" t="s">
        <v>7</v>
      </c>
      <c r="C22" s="12" t="s">
        <v>6</v>
      </c>
      <c r="D22" s="49">
        <v>42.089999999999996</v>
      </c>
      <c r="E22" s="3">
        <v>1</v>
      </c>
      <c r="F22" s="49">
        <f t="shared" si="0"/>
        <v>209.01599999999999</v>
      </c>
      <c r="G22" s="46">
        <f t="shared" si="1"/>
        <v>209.01599999999999</v>
      </c>
    </row>
    <row r="23" spans="2:10" x14ac:dyDescent="0.3">
      <c r="B23" s="55" t="s">
        <v>7</v>
      </c>
      <c r="C23" s="12" t="s">
        <v>6</v>
      </c>
      <c r="D23" s="49">
        <v>42.089999999999996</v>
      </c>
      <c r="E23" s="3">
        <v>1</v>
      </c>
      <c r="F23" s="49">
        <f t="shared" si="0"/>
        <v>209.01599999999999</v>
      </c>
      <c r="G23" s="46">
        <f t="shared" si="1"/>
        <v>209.01599999999999</v>
      </c>
    </row>
    <row r="24" spans="2:10" x14ac:dyDescent="0.3">
      <c r="B24" s="55" t="s">
        <v>7</v>
      </c>
      <c r="C24" s="12" t="s">
        <v>6</v>
      </c>
      <c r="D24" s="49">
        <v>42.089999999999996</v>
      </c>
      <c r="E24" s="3">
        <v>1</v>
      </c>
      <c r="F24" s="49">
        <f t="shared" si="0"/>
        <v>209.01599999999999</v>
      </c>
      <c r="G24" s="46">
        <f t="shared" si="1"/>
        <v>209.01599999999999</v>
      </c>
    </row>
    <row r="25" spans="2:10" x14ac:dyDescent="0.3">
      <c r="B25" s="55" t="s">
        <v>7</v>
      </c>
      <c r="C25" s="12" t="s">
        <v>6</v>
      </c>
      <c r="D25" s="49">
        <v>42.089999999999996</v>
      </c>
      <c r="E25" s="3">
        <v>1</v>
      </c>
      <c r="F25" s="49">
        <f t="shared" si="0"/>
        <v>209.01599999999999</v>
      </c>
      <c r="G25" s="46">
        <f t="shared" si="1"/>
        <v>209.01599999999999</v>
      </c>
    </row>
    <row r="26" spans="2:10" x14ac:dyDescent="0.3">
      <c r="B26" s="55" t="s">
        <v>7</v>
      </c>
      <c r="C26" s="12" t="s">
        <v>6</v>
      </c>
      <c r="D26" s="49">
        <v>42.089999999999996</v>
      </c>
      <c r="E26" s="3">
        <v>1</v>
      </c>
      <c r="F26" s="49">
        <f t="shared" si="0"/>
        <v>209.01599999999999</v>
      </c>
      <c r="G26" s="46">
        <f t="shared" si="1"/>
        <v>209.01599999999999</v>
      </c>
    </row>
    <row r="27" spans="2:10" ht="15" thickBot="1" x14ac:dyDescent="0.35">
      <c r="B27" s="56" t="s">
        <v>7</v>
      </c>
      <c r="C27" s="26" t="s">
        <v>6</v>
      </c>
      <c r="D27" s="50">
        <v>42.089999999999996</v>
      </c>
      <c r="E27" s="27">
        <v>1</v>
      </c>
      <c r="F27" s="50">
        <f t="shared" si="0"/>
        <v>209.01599999999999</v>
      </c>
      <c r="G27" s="47">
        <f t="shared" si="1"/>
        <v>209.01599999999999</v>
      </c>
    </row>
    <row r="28" spans="2:10" x14ac:dyDescent="0.3">
      <c r="B28" s="54" t="s">
        <v>10</v>
      </c>
      <c r="C28" s="21" t="s">
        <v>8</v>
      </c>
      <c r="D28" s="42">
        <v>107.63999999999999</v>
      </c>
      <c r="E28" s="18">
        <v>1</v>
      </c>
      <c r="F28" s="42">
        <f t="shared" si="0"/>
        <v>366.33599999999996</v>
      </c>
      <c r="G28" s="45">
        <f t="shared" si="1"/>
        <v>366.33599999999996</v>
      </c>
    </row>
    <row r="29" spans="2:10" x14ac:dyDescent="0.3">
      <c r="B29" s="55" t="s">
        <v>10</v>
      </c>
      <c r="C29" s="12" t="s">
        <v>8</v>
      </c>
      <c r="D29" s="49">
        <v>107.63999999999999</v>
      </c>
      <c r="E29" s="3">
        <v>1</v>
      </c>
      <c r="F29" s="49">
        <f t="shared" si="0"/>
        <v>366.33599999999996</v>
      </c>
      <c r="G29" s="46">
        <f t="shared" si="1"/>
        <v>366.33599999999996</v>
      </c>
    </row>
    <row r="30" spans="2:10" x14ac:dyDescent="0.3">
      <c r="B30" s="55" t="s">
        <v>10</v>
      </c>
      <c r="C30" s="12" t="s">
        <v>8</v>
      </c>
      <c r="D30" s="49">
        <v>107.63999999999999</v>
      </c>
      <c r="E30" s="3">
        <v>1</v>
      </c>
      <c r="F30" s="49">
        <f t="shared" si="0"/>
        <v>366.33599999999996</v>
      </c>
      <c r="G30" s="46">
        <f t="shared" si="1"/>
        <v>366.33599999999996</v>
      </c>
    </row>
    <row r="31" spans="2:10" x14ac:dyDescent="0.3">
      <c r="B31" s="55" t="s">
        <v>10</v>
      </c>
      <c r="C31" s="12" t="s">
        <v>8</v>
      </c>
      <c r="D31" s="49">
        <v>107.63999999999999</v>
      </c>
      <c r="E31" s="3">
        <v>1</v>
      </c>
      <c r="F31" s="49">
        <f t="shared" si="0"/>
        <v>366.33599999999996</v>
      </c>
      <c r="G31" s="46">
        <f t="shared" si="1"/>
        <v>366.33599999999996</v>
      </c>
    </row>
    <row r="32" spans="2:10" x14ac:dyDescent="0.3">
      <c r="B32" s="55" t="s">
        <v>10</v>
      </c>
      <c r="C32" s="12" t="s">
        <v>8</v>
      </c>
      <c r="D32" s="49">
        <v>107.63999999999999</v>
      </c>
      <c r="E32" s="3">
        <v>1</v>
      </c>
      <c r="F32" s="49">
        <f t="shared" si="0"/>
        <v>366.33599999999996</v>
      </c>
      <c r="G32" s="46">
        <f t="shared" si="1"/>
        <v>366.33599999999996</v>
      </c>
    </row>
    <row r="33" spans="2:7" x14ac:dyDescent="0.3">
      <c r="B33" s="55" t="s">
        <v>10</v>
      </c>
      <c r="C33" s="12" t="s">
        <v>8</v>
      </c>
      <c r="D33" s="49">
        <v>107.63999999999999</v>
      </c>
      <c r="E33" s="3">
        <v>1</v>
      </c>
      <c r="F33" s="49">
        <f t="shared" si="0"/>
        <v>366.33599999999996</v>
      </c>
      <c r="G33" s="46">
        <f t="shared" si="1"/>
        <v>366.33599999999996</v>
      </c>
    </row>
    <row r="34" spans="2:7" x14ac:dyDescent="0.3">
      <c r="B34" s="55" t="s">
        <v>10</v>
      </c>
      <c r="C34" s="12" t="s">
        <v>8</v>
      </c>
      <c r="D34" s="49">
        <v>107.63999999999999</v>
      </c>
      <c r="E34" s="3">
        <v>1</v>
      </c>
      <c r="F34" s="49">
        <f t="shared" si="0"/>
        <v>366.33599999999996</v>
      </c>
      <c r="G34" s="46">
        <f t="shared" si="1"/>
        <v>366.33599999999996</v>
      </c>
    </row>
    <row r="35" spans="2:7" ht="15" thickBot="1" x14ac:dyDescent="0.35">
      <c r="B35" s="56" t="s">
        <v>10</v>
      </c>
      <c r="C35" s="26" t="s">
        <v>8</v>
      </c>
      <c r="D35" s="50">
        <v>107.63999999999999</v>
      </c>
      <c r="E35" s="27">
        <v>1</v>
      </c>
      <c r="F35" s="50">
        <f t="shared" si="0"/>
        <v>366.33599999999996</v>
      </c>
      <c r="G35" s="47">
        <f t="shared" si="1"/>
        <v>366.33599999999996</v>
      </c>
    </row>
    <row r="36" spans="2:7" x14ac:dyDescent="0.3">
      <c r="B36" s="54" t="s">
        <v>10</v>
      </c>
      <c r="C36" s="21" t="s">
        <v>11</v>
      </c>
      <c r="D36" s="42">
        <v>128.34</v>
      </c>
      <c r="E36" s="18">
        <v>1</v>
      </c>
      <c r="F36" s="42">
        <f t="shared" si="0"/>
        <v>416.01600000000002</v>
      </c>
      <c r="G36" s="45">
        <f t="shared" si="1"/>
        <v>416.01600000000002</v>
      </c>
    </row>
    <row r="37" spans="2:7" x14ac:dyDescent="0.3">
      <c r="B37" s="55" t="s">
        <v>10</v>
      </c>
      <c r="C37" s="12" t="s">
        <v>11</v>
      </c>
      <c r="D37" s="49">
        <v>128.34</v>
      </c>
      <c r="E37" s="3">
        <v>1</v>
      </c>
      <c r="F37" s="49">
        <f t="shared" si="0"/>
        <v>416.01600000000002</v>
      </c>
      <c r="G37" s="46">
        <f t="shared" si="1"/>
        <v>416.01600000000002</v>
      </c>
    </row>
    <row r="38" spans="2:7" x14ac:dyDescent="0.3">
      <c r="B38" s="55" t="s">
        <v>10</v>
      </c>
      <c r="C38" s="12" t="s">
        <v>11</v>
      </c>
      <c r="D38" s="49">
        <v>128.34</v>
      </c>
      <c r="E38" s="3">
        <v>1</v>
      </c>
      <c r="F38" s="49">
        <f t="shared" si="0"/>
        <v>416.01600000000002</v>
      </c>
      <c r="G38" s="46">
        <f t="shared" si="1"/>
        <v>416.01600000000002</v>
      </c>
    </row>
    <row r="39" spans="2:7" x14ac:dyDescent="0.3">
      <c r="B39" s="55" t="s">
        <v>10</v>
      </c>
      <c r="C39" s="12" t="s">
        <v>11</v>
      </c>
      <c r="D39" s="49">
        <v>128.34</v>
      </c>
      <c r="E39" s="3">
        <v>1</v>
      </c>
      <c r="F39" s="49">
        <f t="shared" si="0"/>
        <v>416.01600000000002</v>
      </c>
      <c r="G39" s="46">
        <f t="shared" si="1"/>
        <v>416.01600000000002</v>
      </c>
    </row>
    <row r="40" spans="2:7" x14ac:dyDescent="0.3">
      <c r="B40" s="55" t="s">
        <v>10</v>
      </c>
      <c r="C40" s="12" t="s">
        <v>11</v>
      </c>
      <c r="D40" s="49">
        <v>128.34</v>
      </c>
      <c r="E40" s="3">
        <v>1</v>
      </c>
      <c r="F40" s="49">
        <f t="shared" si="0"/>
        <v>416.01600000000002</v>
      </c>
      <c r="G40" s="46">
        <f t="shared" si="1"/>
        <v>416.01600000000002</v>
      </c>
    </row>
    <row r="41" spans="2:7" x14ac:dyDescent="0.3">
      <c r="B41" s="55" t="s">
        <v>12</v>
      </c>
      <c r="C41" s="12" t="s">
        <v>11</v>
      </c>
      <c r="D41" s="49">
        <v>119.36999999999999</v>
      </c>
      <c r="E41" s="3">
        <v>1</v>
      </c>
      <c r="F41" s="49">
        <f t="shared" si="0"/>
        <v>394.488</v>
      </c>
      <c r="G41" s="46">
        <f t="shared" si="1"/>
        <v>394.488</v>
      </c>
    </row>
    <row r="42" spans="2:7" x14ac:dyDescent="0.3">
      <c r="B42" s="55" t="s">
        <v>12</v>
      </c>
      <c r="C42" s="12" t="s">
        <v>11</v>
      </c>
      <c r="D42" s="49">
        <v>110.39999999999999</v>
      </c>
      <c r="E42" s="3">
        <v>1</v>
      </c>
      <c r="F42" s="49">
        <f t="shared" si="0"/>
        <v>372.95999999999992</v>
      </c>
      <c r="G42" s="46">
        <f t="shared" si="1"/>
        <v>372.95999999999992</v>
      </c>
    </row>
    <row r="43" spans="2:7" ht="15" thickBot="1" x14ac:dyDescent="0.35">
      <c r="B43" s="56" t="s">
        <v>12</v>
      </c>
      <c r="C43" s="26" t="s">
        <v>11</v>
      </c>
      <c r="D43" s="50">
        <v>101.42999999999999</v>
      </c>
      <c r="E43" s="27">
        <v>1</v>
      </c>
      <c r="F43" s="50">
        <f t="shared" si="0"/>
        <v>351.43200000000002</v>
      </c>
      <c r="G43" s="47">
        <f t="shared" si="1"/>
        <v>351.43200000000002</v>
      </c>
    </row>
    <row r="44" spans="2:7" x14ac:dyDescent="0.3">
      <c r="B44" s="54" t="s">
        <v>12</v>
      </c>
      <c r="C44" s="21" t="s">
        <v>9</v>
      </c>
      <c r="D44" s="42">
        <v>140.07</v>
      </c>
      <c r="E44" s="18">
        <v>1</v>
      </c>
      <c r="F44" s="42">
        <f t="shared" si="0"/>
        <v>444.16799999999995</v>
      </c>
      <c r="G44" s="45">
        <f t="shared" si="1"/>
        <v>444.16799999999995</v>
      </c>
    </row>
    <row r="45" spans="2:7" x14ac:dyDescent="0.3">
      <c r="B45" s="55" t="s">
        <v>12</v>
      </c>
      <c r="C45" s="12" t="s">
        <v>9</v>
      </c>
      <c r="D45" s="49">
        <v>140.07</v>
      </c>
      <c r="E45" s="3">
        <v>1</v>
      </c>
      <c r="F45" s="49">
        <f t="shared" si="0"/>
        <v>444.16799999999995</v>
      </c>
      <c r="G45" s="46">
        <f t="shared" si="1"/>
        <v>444.16799999999995</v>
      </c>
    </row>
    <row r="46" spans="2:7" x14ac:dyDescent="0.3">
      <c r="B46" s="55" t="s">
        <v>12</v>
      </c>
      <c r="C46" s="12" t="s">
        <v>9</v>
      </c>
      <c r="D46" s="49">
        <v>140.07</v>
      </c>
      <c r="E46" s="3">
        <v>1</v>
      </c>
      <c r="F46" s="49">
        <f t="shared" si="0"/>
        <v>444.16799999999995</v>
      </c>
      <c r="G46" s="46">
        <f t="shared" si="1"/>
        <v>444.16799999999995</v>
      </c>
    </row>
    <row r="47" spans="2:7" x14ac:dyDescent="0.3">
      <c r="B47" s="55" t="s">
        <v>12</v>
      </c>
      <c r="C47" s="12" t="s">
        <v>9</v>
      </c>
      <c r="D47" s="49">
        <v>140.07</v>
      </c>
      <c r="E47" s="3">
        <v>1</v>
      </c>
      <c r="F47" s="49">
        <f t="shared" si="0"/>
        <v>444.16799999999995</v>
      </c>
      <c r="G47" s="46">
        <f t="shared" si="1"/>
        <v>444.16799999999995</v>
      </c>
    </row>
    <row r="48" spans="2:7" x14ac:dyDescent="0.3">
      <c r="B48" s="55" t="s">
        <v>12</v>
      </c>
      <c r="C48" s="12" t="s">
        <v>9</v>
      </c>
      <c r="D48" s="49">
        <v>140.07</v>
      </c>
      <c r="E48" s="3">
        <v>1</v>
      </c>
      <c r="F48" s="49">
        <f t="shared" si="0"/>
        <v>444.16799999999995</v>
      </c>
      <c r="G48" s="46">
        <f t="shared" si="1"/>
        <v>444.16799999999995</v>
      </c>
    </row>
    <row r="49" spans="2:8" x14ac:dyDescent="0.3">
      <c r="B49" s="55" t="s">
        <v>12</v>
      </c>
      <c r="C49" s="12" t="s">
        <v>9</v>
      </c>
      <c r="D49" s="49">
        <v>140.07</v>
      </c>
      <c r="E49" s="3">
        <v>1</v>
      </c>
      <c r="F49" s="49">
        <f t="shared" si="0"/>
        <v>444.16799999999995</v>
      </c>
      <c r="G49" s="46">
        <f t="shared" si="1"/>
        <v>444.16799999999995</v>
      </c>
    </row>
    <row r="50" spans="2:8" x14ac:dyDescent="0.3">
      <c r="B50" s="55" t="s">
        <v>12</v>
      </c>
      <c r="C50" s="12" t="s">
        <v>9</v>
      </c>
      <c r="D50" s="49">
        <v>140.07</v>
      </c>
      <c r="E50" s="3">
        <v>1</v>
      </c>
      <c r="F50" s="49">
        <f t="shared" si="0"/>
        <v>444.16799999999995</v>
      </c>
      <c r="G50" s="46">
        <f t="shared" si="1"/>
        <v>444.16799999999995</v>
      </c>
    </row>
    <row r="51" spans="2:8" ht="15" thickBot="1" x14ac:dyDescent="0.35">
      <c r="B51" s="56" t="s">
        <v>12</v>
      </c>
      <c r="C51" s="26" t="s">
        <v>9</v>
      </c>
      <c r="D51" s="50">
        <v>140.07</v>
      </c>
      <c r="E51" s="27">
        <v>1</v>
      </c>
      <c r="F51" s="50">
        <f t="shared" si="0"/>
        <v>444.16799999999995</v>
      </c>
      <c r="G51" s="47">
        <f t="shared" si="1"/>
        <v>444.16799999999995</v>
      </c>
    </row>
    <row r="52" spans="2:8" ht="15" thickBot="1" x14ac:dyDescent="0.35">
      <c r="B52" s="14"/>
      <c r="C52" s="14"/>
      <c r="D52" s="51">
        <f>SUM(D4:D51)</f>
        <v>3881.9400000000005</v>
      </c>
      <c r="E52" s="40">
        <f>SUM(E4:E51)</f>
        <v>48</v>
      </c>
      <c r="F52" s="51">
        <f>SUM(F4:F51)</f>
        <v>14500.655999999995</v>
      </c>
      <c r="G52" s="48">
        <f>SUM(G4:G51)</f>
        <v>14500.655999999995</v>
      </c>
      <c r="H52" s="11"/>
    </row>
    <row r="53" spans="2:8" x14ac:dyDescent="0.3">
      <c r="B53" s="14"/>
      <c r="C53" s="14"/>
      <c r="D53" s="76"/>
      <c r="E53" s="8"/>
      <c r="F53" s="76"/>
      <c r="G53" s="76"/>
      <c r="H53" s="11"/>
    </row>
    <row r="54" spans="2:8" ht="15" thickBot="1" x14ac:dyDescent="0.35"/>
    <row r="55" spans="2:8" ht="15" thickBot="1" x14ac:dyDescent="0.35">
      <c r="B55" s="160" t="s">
        <v>26</v>
      </c>
      <c r="C55" s="161"/>
      <c r="D55" s="161"/>
      <c r="E55" s="161"/>
      <c r="F55" s="161"/>
      <c r="G55" s="162"/>
    </row>
    <row r="56" spans="2:8" ht="47.4" thickBot="1" x14ac:dyDescent="0.35">
      <c r="B56" s="28" t="s">
        <v>33</v>
      </c>
      <c r="C56" s="29" t="s">
        <v>34</v>
      </c>
      <c r="D56" s="32" t="s">
        <v>38</v>
      </c>
      <c r="E56" s="32" t="s">
        <v>44</v>
      </c>
      <c r="F56" s="32" t="s">
        <v>42</v>
      </c>
      <c r="G56" s="77" t="s">
        <v>41</v>
      </c>
    </row>
    <row r="57" spans="2:8" x14ac:dyDescent="0.3">
      <c r="B57" s="61" t="s">
        <v>23</v>
      </c>
      <c r="C57" s="36" t="s">
        <v>2</v>
      </c>
      <c r="D57" s="71">
        <v>44.849999999999994</v>
      </c>
      <c r="E57" s="72">
        <v>1</v>
      </c>
      <c r="F57" s="71">
        <f t="shared" ref="F57:F88" si="2">(D57/$J$6)*$J$4</f>
        <v>76.885714285714286</v>
      </c>
      <c r="G57" s="73">
        <f t="shared" ref="G57:G88" si="3">E57*F57</f>
        <v>76.885714285714286</v>
      </c>
    </row>
    <row r="58" spans="2:8" x14ac:dyDescent="0.3">
      <c r="B58" s="23" t="s">
        <v>3</v>
      </c>
      <c r="C58" s="2" t="s">
        <v>2</v>
      </c>
      <c r="D58" s="42">
        <v>61.41</v>
      </c>
      <c r="E58" s="3">
        <v>1</v>
      </c>
      <c r="F58" s="42">
        <f t="shared" si="2"/>
        <v>105.27428571428571</v>
      </c>
      <c r="G58" s="46">
        <f t="shared" si="3"/>
        <v>105.27428571428571</v>
      </c>
    </row>
    <row r="59" spans="2:8" x14ac:dyDescent="0.3">
      <c r="B59" s="23" t="s">
        <v>3</v>
      </c>
      <c r="C59" s="2" t="s">
        <v>2</v>
      </c>
      <c r="D59" s="42">
        <v>61.41</v>
      </c>
      <c r="E59" s="3">
        <v>1</v>
      </c>
      <c r="F59" s="42">
        <f t="shared" si="2"/>
        <v>105.27428571428571</v>
      </c>
      <c r="G59" s="46">
        <f t="shared" si="3"/>
        <v>105.27428571428571</v>
      </c>
    </row>
    <row r="60" spans="2:8" x14ac:dyDescent="0.3">
      <c r="B60" s="23" t="s">
        <v>3</v>
      </c>
      <c r="C60" s="2" t="s">
        <v>2</v>
      </c>
      <c r="D60" s="42">
        <v>61.41</v>
      </c>
      <c r="E60" s="3">
        <v>1</v>
      </c>
      <c r="F60" s="42">
        <f t="shared" si="2"/>
        <v>105.27428571428571</v>
      </c>
      <c r="G60" s="46">
        <f t="shared" si="3"/>
        <v>105.27428571428571</v>
      </c>
    </row>
    <row r="61" spans="2:8" x14ac:dyDescent="0.3">
      <c r="B61" s="23" t="s">
        <v>3</v>
      </c>
      <c r="C61" s="2" t="s">
        <v>2</v>
      </c>
      <c r="D61" s="42">
        <v>61.41</v>
      </c>
      <c r="E61" s="3">
        <v>1</v>
      </c>
      <c r="F61" s="42">
        <f t="shared" si="2"/>
        <v>105.27428571428571</v>
      </c>
      <c r="G61" s="46">
        <f t="shared" si="3"/>
        <v>105.27428571428571</v>
      </c>
    </row>
    <row r="62" spans="2:8" x14ac:dyDescent="0.3">
      <c r="B62" s="23" t="s">
        <v>3</v>
      </c>
      <c r="C62" s="2" t="s">
        <v>2</v>
      </c>
      <c r="D62" s="42">
        <v>61.41</v>
      </c>
      <c r="E62" s="3">
        <v>1</v>
      </c>
      <c r="F62" s="42">
        <f t="shared" si="2"/>
        <v>105.27428571428571</v>
      </c>
      <c r="G62" s="46">
        <f t="shared" si="3"/>
        <v>105.27428571428571</v>
      </c>
    </row>
    <row r="63" spans="2:8" x14ac:dyDescent="0.3">
      <c r="B63" s="23" t="s">
        <v>3</v>
      </c>
      <c r="C63" s="2" t="s">
        <v>2</v>
      </c>
      <c r="D63" s="42">
        <v>61.41</v>
      </c>
      <c r="E63" s="3">
        <v>1</v>
      </c>
      <c r="F63" s="42">
        <f t="shared" si="2"/>
        <v>105.27428571428571</v>
      </c>
      <c r="G63" s="46">
        <f t="shared" si="3"/>
        <v>105.27428571428571</v>
      </c>
    </row>
    <row r="64" spans="2:8" x14ac:dyDescent="0.3">
      <c r="B64" s="23" t="s">
        <v>3</v>
      </c>
      <c r="C64" s="2" t="s">
        <v>2</v>
      </c>
      <c r="D64" s="42">
        <v>61.41</v>
      </c>
      <c r="E64" s="3">
        <v>1</v>
      </c>
      <c r="F64" s="42">
        <f t="shared" si="2"/>
        <v>105.27428571428571</v>
      </c>
      <c r="G64" s="46">
        <f t="shared" si="3"/>
        <v>105.27428571428571</v>
      </c>
    </row>
    <row r="65" spans="2:7" ht="15" thickBot="1" x14ac:dyDescent="0.35">
      <c r="B65" s="24" t="s">
        <v>3</v>
      </c>
      <c r="C65" s="25" t="s">
        <v>2</v>
      </c>
      <c r="D65" s="43">
        <v>61.41</v>
      </c>
      <c r="E65" s="27">
        <v>1</v>
      </c>
      <c r="F65" s="43">
        <f t="shared" si="2"/>
        <v>105.27428571428571</v>
      </c>
      <c r="G65" s="47">
        <f t="shared" si="3"/>
        <v>105.27428571428571</v>
      </c>
    </row>
    <row r="66" spans="2:7" x14ac:dyDescent="0.3">
      <c r="B66" s="62" t="s">
        <v>2</v>
      </c>
      <c r="C66" s="33" t="s">
        <v>5</v>
      </c>
      <c r="D66" s="71">
        <v>17.25</v>
      </c>
      <c r="E66" s="72">
        <v>1</v>
      </c>
      <c r="F66" s="71">
        <f t="shared" si="2"/>
        <v>29.571428571428573</v>
      </c>
      <c r="G66" s="73">
        <f t="shared" si="3"/>
        <v>29.571428571428573</v>
      </c>
    </row>
    <row r="67" spans="2:7" x14ac:dyDescent="0.3">
      <c r="B67" s="23" t="s">
        <v>4</v>
      </c>
      <c r="C67" s="2" t="s">
        <v>5</v>
      </c>
      <c r="D67" s="42">
        <v>66.929999999999993</v>
      </c>
      <c r="E67" s="3">
        <v>1</v>
      </c>
      <c r="F67" s="42">
        <f t="shared" si="2"/>
        <v>114.73714285714286</v>
      </c>
      <c r="G67" s="46">
        <f t="shared" si="3"/>
        <v>114.73714285714286</v>
      </c>
    </row>
    <row r="68" spans="2:7" x14ac:dyDescent="0.3">
      <c r="B68" s="23" t="s">
        <v>4</v>
      </c>
      <c r="C68" s="2" t="s">
        <v>5</v>
      </c>
      <c r="D68" s="42">
        <v>66.929999999999993</v>
      </c>
      <c r="E68" s="3">
        <v>1</v>
      </c>
      <c r="F68" s="42">
        <f t="shared" si="2"/>
        <v>114.73714285714286</v>
      </c>
      <c r="G68" s="46">
        <f t="shared" si="3"/>
        <v>114.73714285714286</v>
      </c>
    </row>
    <row r="69" spans="2:7" x14ac:dyDescent="0.3">
      <c r="B69" s="23" t="s">
        <v>4</v>
      </c>
      <c r="C69" s="2" t="s">
        <v>5</v>
      </c>
      <c r="D69" s="42">
        <v>66.929999999999993</v>
      </c>
      <c r="E69" s="3">
        <v>1</v>
      </c>
      <c r="F69" s="42">
        <f t="shared" si="2"/>
        <v>114.73714285714286</v>
      </c>
      <c r="G69" s="46">
        <f t="shared" si="3"/>
        <v>114.73714285714286</v>
      </c>
    </row>
    <row r="70" spans="2:7" x14ac:dyDescent="0.3">
      <c r="B70" s="23" t="s">
        <v>4</v>
      </c>
      <c r="C70" s="2" t="s">
        <v>5</v>
      </c>
      <c r="D70" s="42">
        <v>66.929999999999993</v>
      </c>
      <c r="E70" s="3">
        <v>1</v>
      </c>
      <c r="F70" s="42">
        <f t="shared" si="2"/>
        <v>114.73714285714286</v>
      </c>
      <c r="G70" s="46">
        <f t="shared" si="3"/>
        <v>114.73714285714286</v>
      </c>
    </row>
    <row r="71" spans="2:7" x14ac:dyDescent="0.3">
      <c r="B71" s="23" t="s">
        <v>4</v>
      </c>
      <c r="C71" s="2" t="s">
        <v>5</v>
      </c>
      <c r="D71" s="42">
        <v>66.929999999999993</v>
      </c>
      <c r="E71" s="3">
        <v>1</v>
      </c>
      <c r="F71" s="42">
        <f t="shared" si="2"/>
        <v>114.73714285714286</v>
      </c>
      <c r="G71" s="46">
        <f t="shared" si="3"/>
        <v>114.73714285714286</v>
      </c>
    </row>
    <row r="72" spans="2:7" x14ac:dyDescent="0.3">
      <c r="B72" s="23" t="s">
        <v>4</v>
      </c>
      <c r="C72" s="2" t="s">
        <v>5</v>
      </c>
      <c r="D72" s="42">
        <v>66.929999999999993</v>
      </c>
      <c r="E72" s="3">
        <v>1</v>
      </c>
      <c r="F72" s="42">
        <f t="shared" si="2"/>
        <v>114.73714285714286</v>
      </c>
      <c r="G72" s="46">
        <f t="shared" si="3"/>
        <v>114.73714285714286</v>
      </c>
    </row>
    <row r="73" spans="2:7" x14ac:dyDescent="0.3">
      <c r="B73" s="23" t="s">
        <v>4</v>
      </c>
      <c r="C73" s="2" t="s">
        <v>5</v>
      </c>
      <c r="D73" s="42">
        <v>66.929999999999993</v>
      </c>
      <c r="E73" s="3">
        <v>1</v>
      </c>
      <c r="F73" s="42">
        <f t="shared" si="2"/>
        <v>114.73714285714286</v>
      </c>
      <c r="G73" s="46">
        <f t="shared" si="3"/>
        <v>114.73714285714286</v>
      </c>
    </row>
    <row r="74" spans="2:7" ht="15" thickBot="1" x14ac:dyDescent="0.35">
      <c r="B74" s="24" t="s">
        <v>4</v>
      </c>
      <c r="C74" s="25" t="s">
        <v>5</v>
      </c>
      <c r="D74" s="43">
        <v>66.929999999999993</v>
      </c>
      <c r="E74" s="27">
        <v>1</v>
      </c>
      <c r="F74" s="43">
        <f t="shared" si="2"/>
        <v>114.73714285714286</v>
      </c>
      <c r="G74" s="47">
        <f t="shared" si="3"/>
        <v>114.73714285714286</v>
      </c>
    </row>
    <row r="75" spans="2:7" x14ac:dyDescent="0.3">
      <c r="B75" s="62" t="s">
        <v>5</v>
      </c>
      <c r="C75" s="33" t="s">
        <v>7</v>
      </c>
      <c r="D75" s="71">
        <v>17.25</v>
      </c>
      <c r="E75" s="72">
        <v>1</v>
      </c>
      <c r="F75" s="71">
        <f t="shared" si="2"/>
        <v>29.571428571428573</v>
      </c>
      <c r="G75" s="73">
        <f t="shared" si="3"/>
        <v>29.571428571428573</v>
      </c>
    </row>
    <row r="76" spans="2:7" x14ac:dyDescent="0.3">
      <c r="B76" s="23" t="s">
        <v>6</v>
      </c>
      <c r="C76" s="2" t="s">
        <v>7</v>
      </c>
      <c r="D76" s="42">
        <v>83.49</v>
      </c>
      <c r="E76" s="3">
        <v>1</v>
      </c>
      <c r="F76" s="42">
        <f t="shared" si="2"/>
        <v>143.12571428571428</v>
      </c>
      <c r="G76" s="46">
        <f t="shared" si="3"/>
        <v>143.12571428571428</v>
      </c>
    </row>
    <row r="77" spans="2:7" x14ac:dyDescent="0.3">
      <c r="B77" s="23" t="s">
        <v>6</v>
      </c>
      <c r="C77" s="2" t="s">
        <v>7</v>
      </c>
      <c r="D77" s="42">
        <v>83.49</v>
      </c>
      <c r="E77" s="3">
        <v>1</v>
      </c>
      <c r="F77" s="42">
        <f t="shared" si="2"/>
        <v>143.12571428571428</v>
      </c>
      <c r="G77" s="46">
        <f t="shared" si="3"/>
        <v>143.12571428571428</v>
      </c>
    </row>
    <row r="78" spans="2:7" x14ac:dyDescent="0.3">
      <c r="B78" s="23" t="s">
        <v>6</v>
      </c>
      <c r="C78" s="2" t="s">
        <v>7</v>
      </c>
      <c r="D78" s="42">
        <v>83.49</v>
      </c>
      <c r="E78" s="3">
        <v>1</v>
      </c>
      <c r="F78" s="42">
        <f t="shared" si="2"/>
        <v>143.12571428571428</v>
      </c>
      <c r="G78" s="46">
        <f t="shared" si="3"/>
        <v>143.12571428571428</v>
      </c>
    </row>
    <row r="79" spans="2:7" x14ac:dyDescent="0.3">
      <c r="B79" s="23" t="s">
        <v>6</v>
      </c>
      <c r="C79" s="2" t="s">
        <v>7</v>
      </c>
      <c r="D79" s="42">
        <v>83.49</v>
      </c>
      <c r="E79" s="3">
        <v>1</v>
      </c>
      <c r="F79" s="42">
        <f t="shared" si="2"/>
        <v>143.12571428571428</v>
      </c>
      <c r="G79" s="46">
        <f t="shared" si="3"/>
        <v>143.12571428571428</v>
      </c>
    </row>
    <row r="80" spans="2:7" x14ac:dyDescent="0.3">
      <c r="B80" s="23" t="s">
        <v>6</v>
      </c>
      <c r="C80" s="2" t="s">
        <v>7</v>
      </c>
      <c r="D80" s="42">
        <v>83.49</v>
      </c>
      <c r="E80" s="3">
        <v>1</v>
      </c>
      <c r="F80" s="42">
        <f t="shared" si="2"/>
        <v>143.12571428571428</v>
      </c>
      <c r="G80" s="46">
        <f t="shared" si="3"/>
        <v>143.12571428571428</v>
      </c>
    </row>
    <row r="81" spans="2:7" x14ac:dyDescent="0.3">
      <c r="B81" s="23" t="s">
        <v>6</v>
      </c>
      <c r="C81" s="2" t="s">
        <v>7</v>
      </c>
      <c r="D81" s="42">
        <v>83.49</v>
      </c>
      <c r="E81" s="3">
        <v>1</v>
      </c>
      <c r="F81" s="42">
        <f t="shared" si="2"/>
        <v>143.12571428571428</v>
      </c>
      <c r="G81" s="46">
        <f t="shared" si="3"/>
        <v>143.12571428571428</v>
      </c>
    </row>
    <row r="82" spans="2:7" x14ac:dyDescent="0.3">
      <c r="B82" s="23" t="s">
        <v>6</v>
      </c>
      <c r="C82" s="2" t="s">
        <v>7</v>
      </c>
      <c r="D82" s="42">
        <v>83.49</v>
      </c>
      <c r="E82" s="3">
        <v>1</v>
      </c>
      <c r="F82" s="42">
        <f t="shared" si="2"/>
        <v>143.12571428571428</v>
      </c>
      <c r="G82" s="46">
        <f t="shared" si="3"/>
        <v>143.12571428571428</v>
      </c>
    </row>
    <row r="83" spans="2:7" ht="15" thickBot="1" x14ac:dyDescent="0.35">
      <c r="B83" s="24" t="s">
        <v>6</v>
      </c>
      <c r="C83" s="25" t="s">
        <v>7</v>
      </c>
      <c r="D83" s="43">
        <v>83.49</v>
      </c>
      <c r="E83" s="27">
        <v>1</v>
      </c>
      <c r="F83" s="43">
        <f t="shared" si="2"/>
        <v>143.12571428571428</v>
      </c>
      <c r="G83" s="47">
        <f t="shared" si="3"/>
        <v>143.12571428571428</v>
      </c>
    </row>
    <row r="84" spans="2:7" x14ac:dyDescent="0.3">
      <c r="B84" s="62" t="s">
        <v>7</v>
      </c>
      <c r="C84" s="33" t="s">
        <v>10</v>
      </c>
      <c r="D84" s="71">
        <v>17.25</v>
      </c>
      <c r="E84" s="72">
        <v>1</v>
      </c>
      <c r="F84" s="71">
        <f t="shared" si="2"/>
        <v>29.571428571428573</v>
      </c>
      <c r="G84" s="73">
        <f t="shared" si="3"/>
        <v>29.571428571428573</v>
      </c>
    </row>
    <row r="85" spans="2:7" x14ac:dyDescent="0.3">
      <c r="B85" s="23" t="s">
        <v>8</v>
      </c>
      <c r="C85" s="2" t="s">
        <v>10</v>
      </c>
      <c r="D85" s="42">
        <v>156.63</v>
      </c>
      <c r="E85" s="3">
        <v>1</v>
      </c>
      <c r="F85" s="42">
        <f t="shared" si="2"/>
        <v>268.50857142857143</v>
      </c>
      <c r="G85" s="46">
        <f t="shared" si="3"/>
        <v>268.50857142857143</v>
      </c>
    </row>
    <row r="86" spans="2:7" x14ac:dyDescent="0.3">
      <c r="B86" s="23" t="s">
        <v>8</v>
      </c>
      <c r="C86" s="2" t="s">
        <v>10</v>
      </c>
      <c r="D86" s="42">
        <v>156.63</v>
      </c>
      <c r="E86" s="3">
        <v>1</v>
      </c>
      <c r="F86" s="42">
        <f t="shared" si="2"/>
        <v>268.50857142857143</v>
      </c>
      <c r="G86" s="46">
        <f t="shared" si="3"/>
        <v>268.50857142857143</v>
      </c>
    </row>
    <row r="87" spans="2:7" x14ac:dyDescent="0.3">
      <c r="B87" s="23" t="s">
        <v>8</v>
      </c>
      <c r="C87" s="2" t="s">
        <v>10</v>
      </c>
      <c r="D87" s="42">
        <v>156.63</v>
      </c>
      <c r="E87" s="3">
        <v>1</v>
      </c>
      <c r="F87" s="42">
        <f t="shared" si="2"/>
        <v>268.50857142857143</v>
      </c>
      <c r="G87" s="46">
        <f t="shared" si="3"/>
        <v>268.50857142857143</v>
      </c>
    </row>
    <row r="88" spans="2:7" x14ac:dyDescent="0.3">
      <c r="B88" s="23" t="s">
        <v>8</v>
      </c>
      <c r="C88" s="2" t="s">
        <v>10</v>
      </c>
      <c r="D88" s="42">
        <v>156.63</v>
      </c>
      <c r="E88" s="3">
        <v>1</v>
      </c>
      <c r="F88" s="42">
        <f t="shared" si="2"/>
        <v>268.50857142857143</v>
      </c>
      <c r="G88" s="46">
        <f t="shared" si="3"/>
        <v>268.50857142857143</v>
      </c>
    </row>
    <row r="89" spans="2:7" x14ac:dyDescent="0.3">
      <c r="B89" s="23" t="s">
        <v>8</v>
      </c>
      <c r="C89" s="2" t="s">
        <v>10</v>
      </c>
      <c r="D89" s="42">
        <v>156.63</v>
      </c>
      <c r="E89" s="3">
        <v>1</v>
      </c>
      <c r="F89" s="42">
        <f t="shared" ref="F89:F110" si="4">(D89/$J$6)*$J$4</f>
        <v>268.50857142857143</v>
      </c>
      <c r="G89" s="46">
        <f t="shared" ref="G89:G110" si="5">E89*F89</f>
        <v>268.50857142857143</v>
      </c>
    </row>
    <row r="90" spans="2:7" x14ac:dyDescent="0.3">
      <c r="B90" s="23" t="s">
        <v>8</v>
      </c>
      <c r="C90" s="2" t="s">
        <v>10</v>
      </c>
      <c r="D90" s="42">
        <v>156.63</v>
      </c>
      <c r="E90" s="3">
        <v>1</v>
      </c>
      <c r="F90" s="42">
        <f t="shared" si="4"/>
        <v>268.50857142857143</v>
      </c>
      <c r="G90" s="46">
        <f t="shared" si="5"/>
        <v>268.50857142857143</v>
      </c>
    </row>
    <row r="91" spans="2:7" x14ac:dyDescent="0.3">
      <c r="B91" s="23" t="s">
        <v>8</v>
      </c>
      <c r="C91" s="2" t="s">
        <v>10</v>
      </c>
      <c r="D91" s="42">
        <v>156.63</v>
      </c>
      <c r="E91" s="3">
        <v>1</v>
      </c>
      <c r="F91" s="42">
        <f t="shared" si="4"/>
        <v>268.50857142857143</v>
      </c>
      <c r="G91" s="46">
        <f t="shared" si="5"/>
        <v>268.50857142857143</v>
      </c>
    </row>
    <row r="92" spans="2:7" ht="15" thickBot="1" x14ac:dyDescent="0.35">
      <c r="B92" s="24" t="s">
        <v>8</v>
      </c>
      <c r="C92" s="25" t="s">
        <v>10</v>
      </c>
      <c r="D92" s="43">
        <v>156.63</v>
      </c>
      <c r="E92" s="27">
        <v>1</v>
      </c>
      <c r="F92" s="43">
        <f t="shared" si="4"/>
        <v>268.50857142857143</v>
      </c>
      <c r="G92" s="47">
        <f t="shared" si="5"/>
        <v>268.50857142857143</v>
      </c>
    </row>
    <row r="93" spans="2:7" x14ac:dyDescent="0.3">
      <c r="B93" s="19" t="s">
        <v>11</v>
      </c>
      <c r="C93" s="20" t="s">
        <v>10</v>
      </c>
      <c r="D93" s="41">
        <v>135.92999999999998</v>
      </c>
      <c r="E93" s="22">
        <v>1</v>
      </c>
      <c r="F93" s="41">
        <f t="shared" si="4"/>
        <v>233.02285714285711</v>
      </c>
      <c r="G93" s="45">
        <f t="shared" si="5"/>
        <v>233.02285714285711</v>
      </c>
    </row>
    <row r="94" spans="2:7" x14ac:dyDescent="0.3">
      <c r="B94" s="23" t="s">
        <v>11</v>
      </c>
      <c r="C94" s="2" t="s">
        <v>10</v>
      </c>
      <c r="D94" s="42">
        <v>135.92999999999998</v>
      </c>
      <c r="E94" s="3">
        <v>1</v>
      </c>
      <c r="F94" s="42">
        <f t="shared" si="4"/>
        <v>233.02285714285711</v>
      </c>
      <c r="G94" s="46">
        <f t="shared" si="5"/>
        <v>233.02285714285711</v>
      </c>
    </row>
    <row r="95" spans="2:7" x14ac:dyDescent="0.3">
      <c r="B95" s="23" t="s">
        <v>11</v>
      </c>
      <c r="C95" s="2" t="s">
        <v>10</v>
      </c>
      <c r="D95" s="42">
        <v>135.92999999999998</v>
      </c>
      <c r="E95" s="3">
        <v>1</v>
      </c>
      <c r="F95" s="42">
        <f t="shared" si="4"/>
        <v>233.02285714285711</v>
      </c>
      <c r="G95" s="46">
        <f t="shared" si="5"/>
        <v>233.02285714285711</v>
      </c>
    </row>
    <row r="96" spans="2:7" x14ac:dyDescent="0.3">
      <c r="B96" s="23" t="s">
        <v>11</v>
      </c>
      <c r="C96" s="2" t="s">
        <v>10</v>
      </c>
      <c r="D96" s="42">
        <v>135.92999999999998</v>
      </c>
      <c r="E96" s="3">
        <v>1</v>
      </c>
      <c r="F96" s="42">
        <f t="shared" si="4"/>
        <v>233.02285714285711</v>
      </c>
      <c r="G96" s="46">
        <f t="shared" si="5"/>
        <v>233.02285714285711</v>
      </c>
    </row>
    <row r="97" spans="2:12" x14ac:dyDescent="0.3">
      <c r="B97" s="23" t="s">
        <v>11</v>
      </c>
      <c r="C97" s="2" t="s">
        <v>10</v>
      </c>
      <c r="D97" s="42">
        <v>135.92999999999998</v>
      </c>
      <c r="E97" s="3">
        <v>1</v>
      </c>
      <c r="F97" s="42">
        <f t="shared" si="4"/>
        <v>233.02285714285711</v>
      </c>
      <c r="G97" s="46">
        <f t="shared" si="5"/>
        <v>233.02285714285711</v>
      </c>
    </row>
    <row r="98" spans="2:12" x14ac:dyDescent="0.3">
      <c r="B98" s="63" t="s">
        <v>10</v>
      </c>
      <c r="C98" s="15" t="s">
        <v>12</v>
      </c>
      <c r="D98" s="64">
        <v>17.25</v>
      </c>
      <c r="E98" s="74">
        <v>1</v>
      </c>
      <c r="F98" s="64">
        <f t="shared" si="4"/>
        <v>29.571428571428573</v>
      </c>
      <c r="G98" s="75">
        <f t="shared" si="5"/>
        <v>29.571428571428573</v>
      </c>
    </row>
    <row r="99" spans="2:12" x14ac:dyDescent="0.3">
      <c r="B99" s="23" t="s">
        <v>11</v>
      </c>
      <c r="C99" s="2" t="s">
        <v>12</v>
      </c>
      <c r="D99" s="42">
        <v>144.89999999999998</v>
      </c>
      <c r="E99" s="3">
        <v>1</v>
      </c>
      <c r="F99" s="42">
        <f t="shared" si="4"/>
        <v>248.39999999999995</v>
      </c>
      <c r="G99" s="46">
        <f t="shared" si="5"/>
        <v>248.39999999999995</v>
      </c>
    </row>
    <row r="100" spans="2:12" x14ac:dyDescent="0.3">
      <c r="B100" s="23" t="s">
        <v>11</v>
      </c>
      <c r="C100" s="2" t="s">
        <v>12</v>
      </c>
      <c r="D100" s="42">
        <v>144.89999999999998</v>
      </c>
      <c r="E100" s="3">
        <v>1</v>
      </c>
      <c r="F100" s="42">
        <f t="shared" si="4"/>
        <v>248.39999999999995</v>
      </c>
      <c r="G100" s="46">
        <f t="shared" si="5"/>
        <v>248.39999999999995</v>
      </c>
    </row>
    <row r="101" spans="2:12" ht="15" thickBot="1" x14ac:dyDescent="0.35">
      <c r="B101" s="24" t="s">
        <v>11</v>
      </c>
      <c r="C101" s="25" t="s">
        <v>12</v>
      </c>
      <c r="D101" s="43">
        <v>144.89999999999998</v>
      </c>
      <c r="E101" s="27">
        <v>1</v>
      </c>
      <c r="F101" s="43">
        <f t="shared" si="4"/>
        <v>248.39999999999995</v>
      </c>
      <c r="G101" s="47">
        <f t="shared" si="5"/>
        <v>248.39999999999995</v>
      </c>
    </row>
    <row r="102" spans="2:12" x14ac:dyDescent="0.3">
      <c r="B102" s="19" t="s">
        <v>9</v>
      </c>
      <c r="C102" s="20" t="s">
        <v>12</v>
      </c>
      <c r="D102" s="41">
        <v>124.19999999999999</v>
      </c>
      <c r="E102" s="22">
        <v>1</v>
      </c>
      <c r="F102" s="41">
        <f t="shared" si="4"/>
        <v>212.91428571428568</v>
      </c>
      <c r="G102" s="45">
        <f t="shared" si="5"/>
        <v>212.91428571428568</v>
      </c>
    </row>
    <row r="103" spans="2:12" x14ac:dyDescent="0.3">
      <c r="B103" s="23" t="s">
        <v>9</v>
      </c>
      <c r="C103" s="2" t="s">
        <v>12</v>
      </c>
      <c r="D103" s="42">
        <v>124.19999999999999</v>
      </c>
      <c r="E103" s="3">
        <v>1</v>
      </c>
      <c r="F103" s="42">
        <f t="shared" si="4"/>
        <v>212.91428571428568</v>
      </c>
      <c r="G103" s="46">
        <f t="shared" si="5"/>
        <v>212.91428571428568</v>
      </c>
    </row>
    <row r="104" spans="2:12" x14ac:dyDescent="0.3">
      <c r="B104" s="23" t="s">
        <v>9</v>
      </c>
      <c r="C104" s="2" t="s">
        <v>12</v>
      </c>
      <c r="D104" s="42">
        <v>124.19999999999999</v>
      </c>
      <c r="E104" s="3">
        <v>1</v>
      </c>
      <c r="F104" s="42">
        <f t="shared" si="4"/>
        <v>212.91428571428568</v>
      </c>
      <c r="G104" s="46">
        <f t="shared" si="5"/>
        <v>212.91428571428568</v>
      </c>
    </row>
    <row r="105" spans="2:12" x14ac:dyDescent="0.3">
      <c r="B105" s="23" t="s">
        <v>9</v>
      </c>
      <c r="C105" s="2" t="s">
        <v>12</v>
      </c>
      <c r="D105" s="42">
        <v>124.19999999999999</v>
      </c>
      <c r="E105" s="3">
        <v>1</v>
      </c>
      <c r="F105" s="42">
        <f t="shared" si="4"/>
        <v>212.91428571428568</v>
      </c>
      <c r="G105" s="46">
        <f t="shared" si="5"/>
        <v>212.91428571428568</v>
      </c>
    </row>
    <row r="106" spans="2:12" x14ac:dyDescent="0.3">
      <c r="B106" s="23" t="s">
        <v>9</v>
      </c>
      <c r="C106" s="2" t="s">
        <v>12</v>
      </c>
      <c r="D106" s="42">
        <v>124.19999999999999</v>
      </c>
      <c r="E106" s="3">
        <v>1</v>
      </c>
      <c r="F106" s="42">
        <f t="shared" si="4"/>
        <v>212.91428571428568</v>
      </c>
      <c r="G106" s="46">
        <f t="shared" si="5"/>
        <v>212.91428571428568</v>
      </c>
    </row>
    <row r="107" spans="2:12" x14ac:dyDescent="0.3">
      <c r="B107" s="23" t="s">
        <v>9</v>
      </c>
      <c r="C107" s="2" t="s">
        <v>12</v>
      </c>
      <c r="D107" s="42">
        <v>124.19999999999999</v>
      </c>
      <c r="E107" s="3">
        <v>1</v>
      </c>
      <c r="F107" s="42">
        <f t="shared" si="4"/>
        <v>212.91428571428568</v>
      </c>
      <c r="G107" s="46">
        <f t="shared" si="5"/>
        <v>212.91428571428568</v>
      </c>
    </row>
    <row r="108" spans="2:12" x14ac:dyDescent="0.3">
      <c r="B108" s="23" t="s">
        <v>9</v>
      </c>
      <c r="C108" s="2" t="s">
        <v>12</v>
      </c>
      <c r="D108" s="42">
        <v>124.19999999999999</v>
      </c>
      <c r="E108" s="3">
        <v>1</v>
      </c>
      <c r="F108" s="42">
        <f t="shared" si="4"/>
        <v>212.91428571428568</v>
      </c>
      <c r="G108" s="46">
        <f t="shared" si="5"/>
        <v>212.91428571428568</v>
      </c>
    </row>
    <row r="109" spans="2:12" x14ac:dyDescent="0.3">
      <c r="B109" s="23" t="s">
        <v>9</v>
      </c>
      <c r="C109" s="2" t="s">
        <v>12</v>
      </c>
      <c r="D109" s="42">
        <v>124.19999999999999</v>
      </c>
      <c r="E109" s="3">
        <v>1</v>
      </c>
      <c r="F109" s="42">
        <f t="shared" si="4"/>
        <v>212.91428571428568</v>
      </c>
      <c r="G109" s="46">
        <f t="shared" si="5"/>
        <v>212.91428571428568</v>
      </c>
    </row>
    <row r="110" spans="2:12" ht="15" thickBot="1" x14ac:dyDescent="0.35">
      <c r="B110" s="60" t="s">
        <v>12</v>
      </c>
      <c r="C110" s="34" t="s">
        <v>23</v>
      </c>
      <c r="D110" s="69">
        <v>44.85</v>
      </c>
      <c r="E110" s="68">
        <v>1</v>
      </c>
      <c r="F110" s="69">
        <f t="shared" si="4"/>
        <v>76.8857142857143</v>
      </c>
      <c r="G110" s="70">
        <f t="shared" si="5"/>
        <v>76.8857142857143</v>
      </c>
    </row>
    <row r="111" spans="2:12" ht="15" thickBot="1" x14ac:dyDescent="0.35">
      <c r="B111" s="1"/>
      <c r="C111" s="1"/>
      <c r="D111" s="48">
        <f>SUM(D57:D110)</f>
        <v>5214.3299999999981</v>
      </c>
      <c r="E111" s="44">
        <f>SUM(E57:E110)</f>
        <v>54</v>
      </c>
      <c r="F111" s="48">
        <f>SUM(F57:F110)</f>
        <v>8938.8514285714264</v>
      </c>
      <c r="G111" s="48">
        <f>SUM(G57:G110)</f>
        <v>8938.8514285714264</v>
      </c>
      <c r="H111" s="11"/>
    </row>
    <row r="112" spans="2:12" x14ac:dyDescent="0.3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3"/>
    </row>
    <row r="113" spans="1:13" x14ac:dyDescent="0.3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3"/>
    </row>
    <row r="114" spans="1:13" x14ac:dyDescent="0.3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3"/>
    </row>
    <row r="115" spans="1:13" x14ac:dyDescent="0.3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3"/>
    </row>
    <row r="116" spans="1:13" x14ac:dyDescent="0.3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8"/>
      <c r="M116" s="1"/>
    </row>
    <row r="118" spans="1:13" x14ac:dyDescent="0.3">
      <c r="A118" s="1"/>
      <c r="D118" s="1"/>
      <c r="E118" s="1"/>
      <c r="F118" s="1"/>
      <c r="G118" s="1"/>
    </row>
    <row r="119" spans="1:13" x14ac:dyDescent="0.3">
      <c r="C119" s="1"/>
      <c r="D119" s="1"/>
      <c r="E119" s="1"/>
      <c r="F119" s="1"/>
    </row>
    <row r="120" spans="1:13" x14ac:dyDescent="0.3">
      <c r="B120" s="1"/>
      <c r="C120" s="1"/>
      <c r="D120" s="1"/>
      <c r="E120" s="1"/>
    </row>
  </sheetData>
  <mergeCells count="2">
    <mergeCell ref="B2:G2"/>
    <mergeCell ref="B55:G55"/>
  </mergeCells>
  <pageMargins left="0.25" right="0.25" top="0.75" bottom="0.75" header="0.3" footer="0.3"/>
  <pageSetup paperSize="9" scale="41" fitToWidth="0" orientation="portrait" r:id="rId1"/>
  <headerFooter>
    <oddHeader>&amp;L&amp;"Arial"&amp;8&amp;K000000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64D3C-4179-4FF0-B69B-7F14AF2D3A13}">
  <sheetPr>
    <pageSetUpPr fitToPage="1"/>
  </sheetPr>
  <dimension ref="A1:M138"/>
  <sheetViews>
    <sheetView zoomScale="70" zoomScaleNormal="70" workbookViewId="0">
      <selection activeCell="J20" sqref="J20"/>
    </sheetView>
  </sheetViews>
  <sheetFormatPr defaultRowHeight="14.4" x14ac:dyDescent="0.3"/>
  <cols>
    <col min="2" max="3" width="10" customWidth="1"/>
    <col min="4" max="4" width="12.5546875" bestFit="1" customWidth="1"/>
    <col min="5" max="5" width="10.88671875" bestFit="1" customWidth="1"/>
    <col min="6" max="6" width="15.109375" customWidth="1"/>
    <col min="7" max="7" width="15.21875" customWidth="1"/>
    <col min="8" max="8" width="19" bestFit="1" customWidth="1"/>
    <col min="9" max="9" width="29" bestFit="1" customWidth="1"/>
    <col min="10" max="10" width="14.6640625" customWidth="1"/>
    <col min="11" max="11" width="18.5546875" bestFit="1" customWidth="1"/>
    <col min="12" max="12" width="20.21875" bestFit="1" customWidth="1"/>
    <col min="13" max="13" width="17.33203125" bestFit="1" customWidth="1"/>
    <col min="14" max="14" width="20" customWidth="1"/>
    <col min="15" max="15" width="20.6640625" customWidth="1"/>
    <col min="16" max="16" width="15.109375" bestFit="1" customWidth="1"/>
    <col min="17" max="17" width="17.5546875" customWidth="1"/>
    <col min="18" max="18" width="12.44140625" bestFit="1" customWidth="1"/>
    <col min="20" max="20" width="10.6640625" bestFit="1" customWidth="1"/>
  </cols>
  <sheetData>
    <row r="1" spans="2:11" ht="15" thickBot="1" x14ac:dyDescent="0.35"/>
    <row r="2" spans="2:11" ht="15" thickBot="1" x14ac:dyDescent="0.35">
      <c r="B2" s="157" t="s">
        <v>36</v>
      </c>
      <c r="C2" s="158"/>
      <c r="D2" s="158"/>
      <c r="E2" s="158"/>
      <c r="F2" s="158"/>
      <c r="G2" s="159"/>
    </row>
    <row r="3" spans="2:11" ht="46.8" customHeight="1" thickBot="1" x14ac:dyDescent="0.35">
      <c r="B3" s="28" t="s">
        <v>33</v>
      </c>
      <c r="C3" s="29" t="s">
        <v>34</v>
      </c>
      <c r="D3" s="32" t="s">
        <v>38</v>
      </c>
      <c r="E3" s="32" t="s">
        <v>37</v>
      </c>
      <c r="F3" s="32" t="s">
        <v>39</v>
      </c>
      <c r="G3" s="77" t="s">
        <v>40</v>
      </c>
    </row>
    <row r="4" spans="2:11" x14ac:dyDescent="0.3">
      <c r="B4" s="78" t="s">
        <v>2</v>
      </c>
      <c r="C4" s="79" t="s">
        <v>3</v>
      </c>
      <c r="D4" s="42">
        <v>35.19</v>
      </c>
      <c r="E4" s="80">
        <v>1</v>
      </c>
      <c r="F4" s="42">
        <f t="shared" ref="F4:F51" si="0">($J$5+D4/$J$7)*$J$4</f>
        <v>192.45599999999999</v>
      </c>
      <c r="G4" s="52">
        <f t="shared" ref="G4:G51" si="1">E4*F4</f>
        <v>192.45599999999999</v>
      </c>
      <c r="I4" s="11" t="s">
        <v>15</v>
      </c>
      <c r="J4" s="9">
        <v>1.2</v>
      </c>
    </row>
    <row r="5" spans="2:11" x14ac:dyDescent="0.3">
      <c r="B5" s="55" t="s">
        <v>5</v>
      </c>
      <c r="C5" s="12" t="s">
        <v>4</v>
      </c>
      <c r="D5" s="49">
        <v>38.64</v>
      </c>
      <c r="E5" s="38">
        <v>1</v>
      </c>
      <c r="F5" s="49">
        <f t="shared" si="0"/>
        <v>200.73599999999999</v>
      </c>
      <c r="G5" s="46">
        <f t="shared" si="1"/>
        <v>200.73599999999999</v>
      </c>
      <c r="I5" s="11" t="s">
        <v>14</v>
      </c>
      <c r="J5">
        <v>90</v>
      </c>
      <c r="K5" t="s">
        <v>16</v>
      </c>
    </row>
    <row r="6" spans="2:11" x14ac:dyDescent="0.3">
      <c r="B6" s="55" t="s">
        <v>7</v>
      </c>
      <c r="C6" s="12" t="s">
        <v>6</v>
      </c>
      <c r="D6" s="49">
        <v>42.089999999999996</v>
      </c>
      <c r="E6" s="38">
        <v>1</v>
      </c>
      <c r="F6" s="49">
        <f t="shared" si="0"/>
        <v>209.01599999999999</v>
      </c>
      <c r="G6" s="46">
        <f t="shared" si="1"/>
        <v>209.01599999999999</v>
      </c>
      <c r="I6" s="11" t="s">
        <v>17</v>
      </c>
      <c r="J6">
        <v>0.7</v>
      </c>
      <c r="K6" t="s">
        <v>13</v>
      </c>
    </row>
    <row r="7" spans="2:11" x14ac:dyDescent="0.3">
      <c r="B7" s="55" t="s">
        <v>10</v>
      </c>
      <c r="C7" s="12" t="s">
        <v>8</v>
      </c>
      <c r="D7" s="49">
        <v>107.63999999999999</v>
      </c>
      <c r="E7" s="38">
        <v>1</v>
      </c>
      <c r="F7" s="49">
        <f t="shared" si="0"/>
        <v>366.33599999999996</v>
      </c>
      <c r="G7" s="46">
        <f t="shared" si="1"/>
        <v>366.33599999999996</v>
      </c>
      <c r="I7" s="11" t="s">
        <v>18</v>
      </c>
      <c r="J7">
        <v>0.5</v>
      </c>
      <c r="K7" t="s">
        <v>13</v>
      </c>
    </row>
    <row r="8" spans="2:11" x14ac:dyDescent="0.3">
      <c r="B8" s="23" t="s">
        <v>10</v>
      </c>
      <c r="C8" s="2" t="s">
        <v>11</v>
      </c>
      <c r="D8" s="49">
        <v>128.34</v>
      </c>
      <c r="E8" s="38">
        <v>1</v>
      </c>
      <c r="F8" s="49">
        <f t="shared" si="0"/>
        <v>416.01600000000002</v>
      </c>
      <c r="G8" s="46">
        <f t="shared" si="1"/>
        <v>416.01600000000002</v>
      </c>
      <c r="I8" s="11" t="s">
        <v>31</v>
      </c>
      <c r="J8" s="9">
        <v>0.9</v>
      </c>
    </row>
    <row r="9" spans="2:11" ht="15" thickBot="1" x14ac:dyDescent="0.35">
      <c r="B9" s="56" t="s">
        <v>12</v>
      </c>
      <c r="C9" s="26" t="s">
        <v>9</v>
      </c>
      <c r="D9" s="50">
        <v>140.07</v>
      </c>
      <c r="E9" s="39">
        <v>1</v>
      </c>
      <c r="F9" s="50">
        <f t="shared" si="0"/>
        <v>444.16799999999995</v>
      </c>
      <c r="G9" s="47">
        <f t="shared" si="1"/>
        <v>444.16799999999995</v>
      </c>
    </row>
    <row r="10" spans="2:11" x14ac:dyDescent="0.3">
      <c r="B10" s="54" t="s">
        <v>2</v>
      </c>
      <c r="C10" s="21" t="s">
        <v>3</v>
      </c>
      <c r="D10" s="41">
        <v>35.19</v>
      </c>
      <c r="E10" s="37">
        <v>1</v>
      </c>
      <c r="F10" s="41">
        <f t="shared" si="0"/>
        <v>192.45599999999999</v>
      </c>
      <c r="G10" s="45">
        <f t="shared" si="1"/>
        <v>192.45599999999999</v>
      </c>
    </row>
    <row r="11" spans="2:11" x14ac:dyDescent="0.3">
      <c r="B11" s="55" t="s">
        <v>5</v>
      </c>
      <c r="C11" s="12" t="s">
        <v>4</v>
      </c>
      <c r="D11" s="49">
        <v>38.64</v>
      </c>
      <c r="E11" s="38">
        <v>1</v>
      </c>
      <c r="F11" s="49">
        <f t="shared" si="0"/>
        <v>200.73599999999999</v>
      </c>
      <c r="G11" s="46">
        <f t="shared" si="1"/>
        <v>200.73599999999999</v>
      </c>
      <c r="I11" s="11" t="s">
        <v>24</v>
      </c>
      <c r="J11">
        <f>30*60</f>
        <v>1800</v>
      </c>
      <c r="K11" t="s">
        <v>22</v>
      </c>
    </row>
    <row r="12" spans="2:11" x14ac:dyDescent="0.3">
      <c r="B12" s="55" t="s">
        <v>7</v>
      </c>
      <c r="C12" s="12" t="s">
        <v>6</v>
      </c>
      <c r="D12" s="49">
        <v>42.089999999999996</v>
      </c>
      <c r="E12" s="38">
        <v>1</v>
      </c>
      <c r="F12" s="49">
        <f t="shared" si="0"/>
        <v>209.01599999999999</v>
      </c>
      <c r="G12" s="46">
        <f t="shared" si="1"/>
        <v>209.01599999999999</v>
      </c>
      <c r="I12" s="11" t="s">
        <v>25</v>
      </c>
      <c r="J12">
        <f>3*60</f>
        <v>180</v>
      </c>
      <c r="K12" t="s">
        <v>22</v>
      </c>
    </row>
    <row r="13" spans="2:11" x14ac:dyDescent="0.3">
      <c r="B13" s="55" t="s">
        <v>10</v>
      </c>
      <c r="C13" s="12" t="s">
        <v>8</v>
      </c>
      <c r="D13" s="49">
        <v>107.63999999999999</v>
      </c>
      <c r="E13" s="38">
        <v>1</v>
      </c>
      <c r="F13" s="49">
        <f t="shared" si="0"/>
        <v>366.33599999999996</v>
      </c>
      <c r="G13" s="46">
        <f t="shared" si="1"/>
        <v>366.33599999999996</v>
      </c>
      <c r="I13" s="11" t="s">
        <v>30</v>
      </c>
      <c r="J13" s="116">
        <f>(J11-J12)/J11</f>
        <v>0.9</v>
      </c>
    </row>
    <row r="14" spans="2:11" x14ac:dyDescent="0.3">
      <c r="B14" s="23" t="s">
        <v>10</v>
      </c>
      <c r="C14" s="2" t="s">
        <v>11</v>
      </c>
      <c r="D14" s="49">
        <v>128.34</v>
      </c>
      <c r="E14" s="38">
        <v>1</v>
      </c>
      <c r="F14" s="49">
        <f t="shared" si="0"/>
        <v>416.01600000000002</v>
      </c>
      <c r="G14" s="46">
        <f t="shared" si="1"/>
        <v>416.01600000000002</v>
      </c>
      <c r="I14" s="11"/>
    </row>
    <row r="15" spans="2:11" ht="15" thickBot="1" x14ac:dyDescent="0.35">
      <c r="B15" s="56" t="s">
        <v>12</v>
      </c>
      <c r="C15" s="26" t="s">
        <v>9</v>
      </c>
      <c r="D15" s="50">
        <v>140.07</v>
      </c>
      <c r="E15" s="39">
        <v>1</v>
      </c>
      <c r="F15" s="50">
        <f t="shared" si="0"/>
        <v>444.16799999999995</v>
      </c>
      <c r="G15" s="47">
        <f t="shared" si="1"/>
        <v>444.16799999999995</v>
      </c>
    </row>
    <row r="16" spans="2:11" x14ac:dyDescent="0.3">
      <c r="B16" s="54" t="s">
        <v>2</v>
      </c>
      <c r="C16" s="21" t="s">
        <v>3</v>
      </c>
      <c r="D16" s="41">
        <v>35.19</v>
      </c>
      <c r="E16" s="37">
        <v>1</v>
      </c>
      <c r="F16" s="41">
        <f t="shared" si="0"/>
        <v>192.45599999999999</v>
      </c>
      <c r="G16" s="45">
        <f t="shared" si="1"/>
        <v>192.45599999999999</v>
      </c>
      <c r="I16" s="11" t="s">
        <v>20</v>
      </c>
      <c r="J16" s="10">
        <f>G52+G100</f>
        <v>20762.228571428564</v>
      </c>
      <c r="K16" t="s">
        <v>19</v>
      </c>
    </row>
    <row r="17" spans="2:10" x14ac:dyDescent="0.3">
      <c r="B17" s="55" t="s">
        <v>5</v>
      </c>
      <c r="C17" s="12" t="s">
        <v>4</v>
      </c>
      <c r="D17" s="49">
        <v>38.64</v>
      </c>
      <c r="E17" s="38">
        <v>1</v>
      </c>
      <c r="F17" s="49">
        <f t="shared" si="0"/>
        <v>200.73599999999999</v>
      </c>
      <c r="G17" s="46">
        <f t="shared" si="1"/>
        <v>200.73599999999999</v>
      </c>
      <c r="I17" s="11" t="s">
        <v>50</v>
      </c>
      <c r="J17" s="10">
        <f>J16/J11/J13/J8</f>
        <v>14.240211640211635</v>
      </c>
    </row>
    <row r="18" spans="2:10" x14ac:dyDescent="0.3">
      <c r="B18" s="55" t="s">
        <v>7</v>
      </c>
      <c r="C18" s="12" t="s">
        <v>6</v>
      </c>
      <c r="D18" s="49">
        <v>42.089999999999996</v>
      </c>
      <c r="E18" s="38">
        <v>1</v>
      </c>
      <c r="F18" s="49">
        <f t="shared" si="0"/>
        <v>209.01599999999999</v>
      </c>
      <c r="G18" s="46">
        <f t="shared" si="1"/>
        <v>209.01599999999999</v>
      </c>
      <c r="I18" s="11" t="s">
        <v>51</v>
      </c>
      <c r="J18" s="11">
        <f>_xlfn.CEILING.MATH(J17)</f>
        <v>15</v>
      </c>
    </row>
    <row r="19" spans="2:10" x14ac:dyDescent="0.3">
      <c r="B19" s="55" t="s">
        <v>10</v>
      </c>
      <c r="C19" s="12" t="s">
        <v>8</v>
      </c>
      <c r="D19" s="49">
        <v>107.63999999999999</v>
      </c>
      <c r="E19" s="38">
        <v>1</v>
      </c>
      <c r="F19" s="49">
        <f t="shared" si="0"/>
        <v>366.33599999999996</v>
      </c>
      <c r="G19" s="46">
        <f t="shared" si="1"/>
        <v>366.33599999999996</v>
      </c>
      <c r="H19" s="1"/>
      <c r="I19" s="11" t="s">
        <v>21</v>
      </c>
      <c r="J19" s="115">
        <f>J8*J17/J18</f>
        <v>0.85441269841269818</v>
      </c>
    </row>
    <row r="20" spans="2:10" x14ac:dyDescent="0.3">
      <c r="B20" s="23" t="s">
        <v>10</v>
      </c>
      <c r="C20" s="2" t="s">
        <v>11</v>
      </c>
      <c r="D20" s="49">
        <v>128.34</v>
      </c>
      <c r="E20" s="38">
        <v>1</v>
      </c>
      <c r="F20" s="49">
        <f t="shared" si="0"/>
        <v>416.01600000000002</v>
      </c>
      <c r="G20" s="46">
        <f t="shared" si="1"/>
        <v>416.01600000000002</v>
      </c>
    </row>
    <row r="21" spans="2:10" ht="15" thickBot="1" x14ac:dyDescent="0.35">
      <c r="B21" s="56" t="s">
        <v>12</v>
      </c>
      <c r="C21" s="26" t="s">
        <v>9</v>
      </c>
      <c r="D21" s="50">
        <v>140.07</v>
      </c>
      <c r="E21" s="39">
        <v>1</v>
      </c>
      <c r="F21" s="50">
        <f t="shared" si="0"/>
        <v>444.16799999999995</v>
      </c>
      <c r="G21" s="47">
        <f t="shared" si="1"/>
        <v>444.16799999999995</v>
      </c>
    </row>
    <row r="22" spans="2:10" x14ac:dyDescent="0.3">
      <c r="B22" s="54" t="s">
        <v>2</v>
      </c>
      <c r="C22" s="21" t="s">
        <v>3</v>
      </c>
      <c r="D22" s="41">
        <v>35.19</v>
      </c>
      <c r="E22" s="37">
        <v>1</v>
      </c>
      <c r="F22" s="42">
        <f t="shared" si="0"/>
        <v>192.45599999999999</v>
      </c>
      <c r="G22" s="45">
        <f t="shared" si="1"/>
        <v>192.45599999999999</v>
      </c>
    </row>
    <row r="23" spans="2:10" x14ac:dyDescent="0.3">
      <c r="B23" s="55" t="s">
        <v>5</v>
      </c>
      <c r="C23" s="12" t="s">
        <v>4</v>
      </c>
      <c r="D23" s="49">
        <v>38.64</v>
      </c>
      <c r="E23" s="38">
        <v>1</v>
      </c>
      <c r="F23" s="49">
        <f t="shared" si="0"/>
        <v>200.73599999999999</v>
      </c>
      <c r="G23" s="46">
        <f t="shared" si="1"/>
        <v>200.73599999999999</v>
      </c>
    </row>
    <row r="24" spans="2:10" x14ac:dyDescent="0.3">
      <c r="B24" s="55" t="s">
        <v>7</v>
      </c>
      <c r="C24" s="12" t="s">
        <v>6</v>
      </c>
      <c r="D24" s="49">
        <v>42.089999999999996</v>
      </c>
      <c r="E24" s="38">
        <v>1</v>
      </c>
      <c r="F24" s="49">
        <f t="shared" si="0"/>
        <v>209.01599999999999</v>
      </c>
      <c r="G24" s="46">
        <f t="shared" si="1"/>
        <v>209.01599999999999</v>
      </c>
    </row>
    <row r="25" spans="2:10" x14ac:dyDescent="0.3">
      <c r="B25" s="55" t="s">
        <v>10</v>
      </c>
      <c r="C25" s="12" t="s">
        <v>8</v>
      </c>
      <c r="D25" s="49">
        <v>107.63999999999999</v>
      </c>
      <c r="E25" s="38">
        <v>1</v>
      </c>
      <c r="F25" s="49">
        <f t="shared" si="0"/>
        <v>366.33599999999996</v>
      </c>
      <c r="G25" s="46">
        <f t="shared" si="1"/>
        <v>366.33599999999996</v>
      </c>
    </row>
    <row r="26" spans="2:10" x14ac:dyDescent="0.3">
      <c r="B26" s="23" t="s">
        <v>10</v>
      </c>
      <c r="C26" s="2" t="s">
        <v>11</v>
      </c>
      <c r="D26" s="49">
        <v>128.34</v>
      </c>
      <c r="E26" s="38">
        <v>1</v>
      </c>
      <c r="F26" s="49">
        <f t="shared" si="0"/>
        <v>416.01600000000002</v>
      </c>
      <c r="G26" s="46">
        <f t="shared" si="1"/>
        <v>416.01600000000002</v>
      </c>
    </row>
    <row r="27" spans="2:10" ht="15" thickBot="1" x14ac:dyDescent="0.35">
      <c r="B27" s="56" t="s">
        <v>12</v>
      </c>
      <c r="C27" s="26" t="s">
        <v>9</v>
      </c>
      <c r="D27" s="50">
        <v>140.07</v>
      </c>
      <c r="E27" s="39">
        <v>1</v>
      </c>
      <c r="F27" s="50">
        <f t="shared" si="0"/>
        <v>444.16799999999995</v>
      </c>
      <c r="G27" s="47">
        <f t="shared" si="1"/>
        <v>444.16799999999995</v>
      </c>
    </row>
    <row r="28" spans="2:10" x14ac:dyDescent="0.3">
      <c r="B28" s="54" t="s">
        <v>2</v>
      </c>
      <c r="C28" s="21" t="s">
        <v>3</v>
      </c>
      <c r="D28" s="41">
        <v>35.19</v>
      </c>
      <c r="E28" s="37">
        <v>1</v>
      </c>
      <c r="F28" s="42">
        <f t="shared" si="0"/>
        <v>192.45599999999999</v>
      </c>
      <c r="G28" s="45">
        <f t="shared" si="1"/>
        <v>192.45599999999999</v>
      </c>
    </row>
    <row r="29" spans="2:10" x14ac:dyDescent="0.3">
      <c r="B29" s="55" t="s">
        <v>5</v>
      </c>
      <c r="C29" s="12" t="s">
        <v>4</v>
      </c>
      <c r="D29" s="49">
        <v>38.64</v>
      </c>
      <c r="E29" s="38">
        <v>1</v>
      </c>
      <c r="F29" s="49">
        <f t="shared" si="0"/>
        <v>200.73599999999999</v>
      </c>
      <c r="G29" s="46">
        <f t="shared" si="1"/>
        <v>200.73599999999999</v>
      </c>
    </row>
    <row r="30" spans="2:10" x14ac:dyDescent="0.3">
      <c r="B30" s="55" t="s">
        <v>7</v>
      </c>
      <c r="C30" s="12" t="s">
        <v>6</v>
      </c>
      <c r="D30" s="49">
        <v>42.089999999999996</v>
      </c>
      <c r="E30" s="38">
        <v>1</v>
      </c>
      <c r="F30" s="49">
        <f t="shared" si="0"/>
        <v>209.01599999999999</v>
      </c>
      <c r="G30" s="46">
        <f t="shared" si="1"/>
        <v>209.01599999999999</v>
      </c>
    </row>
    <row r="31" spans="2:10" x14ac:dyDescent="0.3">
      <c r="B31" s="55" t="s">
        <v>10</v>
      </c>
      <c r="C31" s="12" t="s">
        <v>8</v>
      </c>
      <c r="D31" s="49">
        <v>107.63999999999999</v>
      </c>
      <c r="E31" s="38">
        <v>1</v>
      </c>
      <c r="F31" s="49">
        <f t="shared" si="0"/>
        <v>366.33599999999996</v>
      </c>
      <c r="G31" s="46">
        <f t="shared" si="1"/>
        <v>366.33599999999996</v>
      </c>
    </row>
    <row r="32" spans="2:10" x14ac:dyDescent="0.3">
      <c r="B32" s="23" t="s">
        <v>10</v>
      </c>
      <c r="C32" s="2" t="s">
        <v>11</v>
      </c>
      <c r="D32" s="49">
        <v>128.34</v>
      </c>
      <c r="E32" s="38">
        <v>1</v>
      </c>
      <c r="F32" s="49">
        <f t="shared" si="0"/>
        <v>416.01600000000002</v>
      </c>
      <c r="G32" s="46">
        <f t="shared" si="1"/>
        <v>416.01600000000002</v>
      </c>
    </row>
    <row r="33" spans="2:7" ht="15" thickBot="1" x14ac:dyDescent="0.35">
      <c r="B33" s="56" t="s">
        <v>12</v>
      </c>
      <c r="C33" s="26" t="s">
        <v>9</v>
      </c>
      <c r="D33" s="50">
        <v>140.07</v>
      </c>
      <c r="E33" s="39">
        <v>1</v>
      </c>
      <c r="F33" s="50">
        <f t="shared" si="0"/>
        <v>444.16799999999995</v>
      </c>
      <c r="G33" s="47">
        <f t="shared" si="1"/>
        <v>444.16799999999995</v>
      </c>
    </row>
    <row r="34" spans="2:7" x14ac:dyDescent="0.3">
      <c r="B34" s="54" t="s">
        <v>2</v>
      </c>
      <c r="C34" s="21" t="s">
        <v>3</v>
      </c>
      <c r="D34" s="41">
        <v>35.19</v>
      </c>
      <c r="E34" s="37">
        <v>1</v>
      </c>
      <c r="F34" s="42">
        <f t="shared" si="0"/>
        <v>192.45599999999999</v>
      </c>
      <c r="G34" s="45">
        <f t="shared" si="1"/>
        <v>192.45599999999999</v>
      </c>
    </row>
    <row r="35" spans="2:7" x14ac:dyDescent="0.3">
      <c r="B35" s="55" t="s">
        <v>5</v>
      </c>
      <c r="C35" s="12" t="s">
        <v>4</v>
      </c>
      <c r="D35" s="49">
        <v>38.64</v>
      </c>
      <c r="E35" s="38">
        <v>1</v>
      </c>
      <c r="F35" s="49">
        <f t="shared" si="0"/>
        <v>200.73599999999999</v>
      </c>
      <c r="G35" s="46">
        <f t="shared" si="1"/>
        <v>200.73599999999999</v>
      </c>
    </row>
    <row r="36" spans="2:7" x14ac:dyDescent="0.3">
      <c r="B36" s="55" t="s">
        <v>7</v>
      </c>
      <c r="C36" s="12" t="s">
        <v>6</v>
      </c>
      <c r="D36" s="49">
        <v>42.089999999999996</v>
      </c>
      <c r="E36" s="38">
        <v>1</v>
      </c>
      <c r="F36" s="49">
        <f t="shared" si="0"/>
        <v>209.01599999999999</v>
      </c>
      <c r="G36" s="46">
        <f t="shared" si="1"/>
        <v>209.01599999999999</v>
      </c>
    </row>
    <row r="37" spans="2:7" x14ac:dyDescent="0.3">
      <c r="B37" s="55" t="s">
        <v>10</v>
      </c>
      <c r="C37" s="12" t="s">
        <v>8</v>
      </c>
      <c r="D37" s="49">
        <v>107.63999999999999</v>
      </c>
      <c r="E37" s="38">
        <v>1</v>
      </c>
      <c r="F37" s="49">
        <f t="shared" si="0"/>
        <v>366.33599999999996</v>
      </c>
      <c r="G37" s="46">
        <f t="shared" si="1"/>
        <v>366.33599999999996</v>
      </c>
    </row>
    <row r="38" spans="2:7" x14ac:dyDescent="0.3">
      <c r="B38" s="23" t="s">
        <v>12</v>
      </c>
      <c r="C38" s="2" t="s">
        <v>11</v>
      </c>
      <c r="D38" s="49">
        <v>119.36999999999999</v>
      </c>
      <c r="E38" s="38">
        <v>1</v>
      </c>
      <c r="F38" s="49">
        <f t="shared" si="0"/>
        <v>394.488</v>
      </c>
      <c r="G38" s="46">
        <f t="shared" si="1"/>
        <v>394.488</v>
      </c>
    </row>
    <row r="39" spans="2:7" ht="15" thickBot="1" x14ac:dyDescent="0.35">
      <c r="B39" s="56" t="s">
        <v>12</v>
      </c>
      <c r="C39" s="26" t="s">
        <v>9</v>
      </c>
      <c r="D39" s="50">
        <v>140.07</v>
      </c>
      <c r="E39" s="39">
        <v>1</v>
      </c>
      <c r="F39" s="50">
        <f t="shared" si="0"/>
        <v>444.16799999999995</v>
      </c>
      <c r="G39" s="47">
        <f t="shared" si="1"/>
        <v>444.16799999999995</v>
      </c>
    </row>
    <row r="40" spans="2:7" x14ac:dyDescent="0.3">
      <c r="B40" s="54" t="s">
        <v>2</v>
      </c>
      <c r="C40" s="21" t="s">
        <v>3</v>
      </c>
      <c r="D40" s="41">
        <v>35.19</v>
      </c>
      <c r="E40" s="37">
        <v>1</v>
      </c>
      <c r="F40" s="42">
        <f t="shared" si="0"/>
        <v>192.45599999999999</v>
      </c>
      <c r="G40" s="45">
        <f t="shared" si="1"/>
        <v>192.45599999999999</v>
      </c>
    </row>
    <row r="41" spans="2:7" x14ac:dyDescent="0.3">
      <c r="B41" s="55" t="s">
        <v>5</v>
      </c>
      <c r="C41" s="12" t="s">
        <v>4</v>
      </c>
      <c r="D41" s="49">
        <v>38.64</v>
      </c>
      <c r="E41" s="38">
        <v>1</v>
      </c>
      <c r="F41" s="49">
        <f t="shared" si="0"/>
        <v>200.73599999999999</v>
      </c>
      <c r="G41" s="46">
        <f t="shared" si="1"/>
        <v>200.73599999999999</v>
      </c>
    </row>
    <row r="42" spans="2:7" x14ac:dyDescent="0.3">
      <c r="B42" s="55" t="s">
        <v>7</v>
      </c>
      <c r="C42" s="12" t="s">
        <v>6</v>
      </c>
      <c r="D42" s="49">
        <v>42.089999999999996</v>
      </c>
      <c r="E42" s="38">
        <v>1</v>
      </c>
      <c r="F42" s="49">
        <f t="shared" si="0"/>
        <v>209.01599999999999</v>
      </c>
      <c r="G42" s="46">
        <f t="shared" si="1"/>
        <v>209.01599999999999</v>
      </c>
    </row>
    <row r="43" spans="2:7" x14ac:dyDescent="0.3">
      <c r="B43" s="55" t="s">
        <v>10</v>
      </c>
      <c r="C43" s="12" t="s">
        <v>8</v>
      </c>
      <c r="D43" s="49">
        <v>107.63999999999999</v>
      </c>
      <c r="E43" s="38">
        <v>1</v>
      </c>
      <c r="F43" s="49">
        <f t="shared" si="0"/>
        <v>366.33599999999996</v>
      </c>
      <c r="G43" s="46">
        <f t="shared" si="1"/>
        <v>366.33599999999996</v>
      </c>
    </row>
    <row r="44" spans="2:7" x14ac:dyDescent="0.3">
      <c r="B44" s="23" t="s">
        <v>12</v>
      </c>
      <c r="C44" s="2" t="s">
        <v>11</v>
      </c>
      <c r="D44" s="49">
        <v>119.36999999999999</v>
      </c>
      <c r="E44" s="38">
        <v>1</v>
      </c>
      <c r="F44" s="49">
        <f t="shared" si="0"/>
        <v>394.488</v>
      </c>
      <c r="G44" s="46">
        <f t="shared" si="1"/>
        <v>394.488</v>
      </c>
    </row>
    <row r="45" spans="2:7" ht="15" thickBot="1" x14ac:dyDescent="0.35">
      <c r="B45" s="56" t="s">
        <v>12</v>
      </c>
      <c r="C45" s="26" t="s">
        <v>9</v>
      </c>
      <c r="D45" s="50">
        <v>140.07</v>
      </c>
      <c r="E45" s="39">
        <v>1</v>
      </c>
      <c r="F45" s="50">
        <f t="shared" si="0"/>
        <v>444.16799999999995</v>
      </c>
      <c r="G45" s="47">
        <f t="shared" si="1"/>
        <v>444.16799999999995</v>
      </c>
    </row>
    <row r="46" spans="2:7" x14ac:dyDescent="0.3">
      <c r="B46" s="54" t="s">
        <v>2</v>
      </c>
      <c r="C46" s="21" t="s">
        <v>3</v>
      </c>
      <c r="D46" s="41">
        <v>35.19</v>
      </c>
      <c r="E46" s="37">
        <v>1</v>
      </c>
      <c r="F46" s="42">
        <f t="shared" si="0"/>
        <v>192.45599999999999</v>
      </c>
      <c r="G46" s="45">
        <f t="shared" si="1"/>
        <v>192.45599999999999</v>
      </c>
    </row>
    <row r="47" spans="2:7" x14ac:dyDescent="0.3">
      <c r="B47" s="55" t="s">
        <v>5</v>
      </c>
      <c r="C47" s="12" t="s">
        <v>4</v>
      </c>
      <c r="D47" s="49">
        <v>38.64</v>
      </c>
      <c r="E47" s="38">
        <v>1</v>
      </c>
      <c r="F47" s="49">
        <f t="shared" si="0"/>
        <v>200.73599999999999</v>
      </c>
      <c r="G47" s="46">
        <f t="shared" si="1"/>
        <v>200.73599999999999</v>
      </c>
    </row>
    <row r="48" spans="2:7" x14ac:dyDescent="0.3">
      <c r="B48" s="55" t="s">
        <v>7</v>
      </c>
      <c r="C48" s="12" t="s">
        <v>6</v>
      </c>
      <c r="D48" s="49">
        <v>42.089999999999996</v>
      </c>
      <c r="E48" s="38">
        <v>1</v>
      </c>
      <c r="F48" s="49">
        <f t="shared" si="0"/>
        <v>209.01599999999999</v>
      </c>
      <c r="G48" s="46">
        <f t="shared" si="1"/>
        <v>209.01599999999999</v>
      </c>
    </row>
    <row r="49" spans="2:8" x14ac:dyDescent="0.3">
      <c r="B49" s="55" t="s">
        <v>10</v>
      </c>
      <c r="C49" s="12" t="s">
        <v>8</v>
      </c>
      <c r="D49" s="49">
        <v>107.63999999999999</v>
      </c>
      <c r="E49" s="38">
        <v>1</v>
      </c>
      <c r="F49" s="49">
        <f t="shared" si="0"/>
        <v>366.33599999999996</v>
      </c>
      <c r="G49" s="46">
        <f t="shared" si="1"/>
        <v>366.33599999999996</v>
      </c>
    </row>
    <row r="50" spans="2:8" x14ac:dyDescent="0.3">
      <c r="B50" s="23" t="s">
        <v>12</v>
      </c>
      <c r="C50" s="2" t="s">
        <v>11</v>
      </c>
      <c r="D50" s="49">
        <v>119.36999999999999</v>
      </c>
      <c r="E50" s="38">
        <v>1</v>
      </c>
      <c r="F50" s="49">
        <f t="shared" si="0"/>
        <v>394.488</v>
      </c>
      <c r="G50" s="46">
        <f t="shared" si="1"/>
        <v>394.488</v>
      </c>
    </row>
    <row r="51" spans="2:8" ht="15" thickBot="1" x14ac:dyDescent="0.35">
      <c r="B51" s="56" t="s">
        <v>12</v>
      </c>
      <c r="C51" s="26" t="s">
        <v>9</v>
      </c>
      <c r="D51" s="50">
        <v>140.07</v>
      </c>
      <c r="E51" s="39">
        <v>1</v>
      </c>
      <c r="F51" s="50">
        <f t="shared" si="0"/>
        <v>444.16799999999995</v>
      </c>
      <c r="G51" s="47">
        <f t="shared" si="1"/>
        <v>444.16799999999995</v>
      </c>
    </row>
    <row r="52" spans="2:8" ht="15" thickBot="1" x14ac:dyDescent="0.35">
      <c r="B52" s="14"/>
      <c r="C52" s="14"/>
      <c r="D52" s="51">
        <f>SUM(D4:D51)</f>
        <v>3908.85</v>
      </c>
      <c r="E52" s="40">
        <f>SUM(E4:E51)</f>
        <v>48</v>
      </c>
      <c r="F52" s="51">
        <f>SUM(F4:F51)</f>
        <v>14565.239999999994</v>
      </c>
      <c r="G52" s="51">
        <f>SUM(G4:G51)</f>
        <v>14565.239999999994</v>
      </c>
      <c r="H52" s="11"/>
    </row>
    <row r="53" spans="2:8" x14ac:dyDescent="0.3">
      <c r="B53" s="14"/>
      <c r="C53" s="14"/>
      <c r="D53" s="76"/>
      <c r="E53" s="8"/>
      <c r="F53" s="76"/>
      <c r="G53" s="76"/>
      <c r="H53" s="11"/>
    </row>
    <row r="54" spans="2:8" ht="15" thickBot="1" x14ac:dyDescent="0.35"/>
    <row r="55" spans="2:8" ht="15" thickBot="1" x14ac:dyDescent="0.35">
      <c r="B55" s="160" t="s">
        <v>26</v>
      </c>
      <c r="C55" s="161"/>
      <c r="D55" s="161"/>
      <c r="E55" s="161"/>
      <c r="F55" s="161"/>
      <c r="G55" s="162"/>
    </row>
    <row r="56" spans="2:8" ht="47.4" thickBot="1" x14ac:dyDescent="0.35">
      <c r="B56" s="28" t="s">
        <v>33</v>
      </c>
      <c r="C56" s="29" t="s">
        <v>34</v>
      </c>
      <c r="D56" s="32" t="s">
        <v>38</v>
      </c>
      <c r="E56" s="32" t="s">
        <v>44</v>
      </c>
      <c r="F56" s="32" t="s">
        <v>42</v>
      </c>
      <c r="G56" s="77" t="s">
        <v>41</v>
      </c>
    </row>
    <row r="57" spans="2:8" x14ac:dyDescent="0.3">
      <c r="B57" s="57" t="s">
        <v>23</v>
      </c>
      <c r="C57" s="31" t="s">
        <v>2</v>
      </c>
      <c r="D57" s="64">
        <v>44.849999999999994</v>
      </c>
      <c r="E57" s="65">
        <v>1</v>
      </c>
      <c r="F57" s="64">
        <f t="shared" ref="F57:F99" si="2">(D57/$J$6)*$J$4</f>
        <v>76.885714285714286</v>
      </c>
      <c r="G57" s="66">
        <f t="shared" ref="G57:G99" si="3">E57*F57</f>
        <v>76.885714285714286</v>
      </c>
      <c r="H57" s="53"/>
    </row>
    <row r="58" spans="2:8" x14ac:dyDescent="0.3">
      <c r="B58" s="23" t="s">
        <v>3</v>
      </c>
      <c r="C58" s="2" t="s">
        <v>5</v>
      </c>
      <c r="D58" s="42">
        <v>44.16</v>
      </c>
      <c r="E58" s="3">
        <v>1</v>
      </c>
      <c r="F58" s="42">
        <f t="shared" si="2"/>
        <v>75.702857142857141</v>
      </c>
      <c r="G58" s="46">
        <f t="shared" si="3"/>
        <v>75.702857142857141</v>
      </c>
      <c r="H58" s="53"/>
    </row>
    <row r="59" spans="2:8" x14ac:dyDescent="0.3">
      <c r="B59" s="23" t="s">
        <v>4</v>
      </c>
      <c r="C59" s="2" t="s">
        <v>7</v>
      </c>
      <c r="D59" s="42">
        <v>49.679999999999993</v>
      </c>
      <c r="E59" s="3">
        <v>1</v>
      </c>
      <c r="F59" s="42">
        <f t="shared" si="2"/>
        <v>85.165714285714273</v>
      </c>
      <c r="G59" s="46">
        <f t="shared" si="3"/>
        <v>85.165714285714273</v>
      </c>
      <c r="H59" s="53"/>
    </row>
    <row r="60" spans="2:8" x14ac:dyDescent="0.3">
      <c r="B60" s="23" t="s">
        <v>6</v>
      </c>
      <c r="C60" s="2" t="s">
        <v>10</v>
      </c>
      <c r="D60" s="42">
        <v>66.239999999999995</v>
      </c>
      <c r="E60" s="3">
        <v>1</v>
      </c>
      <c r="F60" s="42">
        <f t="shared" si="2"/>
        <v>113.55428571428571</v>
      </c>
      <c r="G60" s="46">
        <f t="shared" si="3"/>
        <v>113.55428571428571</v>
      </c>
      <c r="H60" s="53"/>
    </row>
    <row r="61" spans="2:8" x14ac:dyDescent="0.3">
      <c r="B61" s="23" t="s">
        <v>8</v>
      </c>
      <c r="C61" s="2" t="s">
        <v>10</v>
      </c>
      <c r="D61" s="42">
        <v>156.63</v>
      </c>
      <c r="E61" s="3">
        <v>1</v>
      </c>
      <c r="F61" s="42">
        <f t="shared" si="2"/>
        <v>268.50857142857143</v>
      </c>
      <c r="G61" s="46">
        <f t="shared" si="3"/>
        <v>268.50857142857143</v>
      </c>
      <c r="H61" s="53"/>
    </row>
    <row r="62" spans="2:8" ht="15" thickBot="1" x14ac:dyDescent="0.35">
      <c r="B62" s="58" t="s">
        <v>11</v>
      </c>
      <c r="C62" s="30" t="s">
        <v>12</v>
      </c>
      <c r="D62" s="50">
        <v>144.89999999999998</v>
      </c>
      <c r="E62" s="27">
        <v>1</v>
      </c>
      <c r="F62" s="50">
        <f t="shared" si="2"/>
        <v>248.39999999999995</v>
      </c>
      <c r="G62" s="47">
        <f t="shared" si="3"/>
        <v>248.39999999999995</v>
      </c>
      <c r="H62" s="53"/>
    </row>
    <row r="63" spans="2:8" x14ac:dyDescent="0.3">
      <c r="B63" s="19" t="s">
        <v>9</v>
      </c>
      <c r="C63" s="20" t="s">
        <v>2</v>
      </c>
      <c r="D63" s="42">
        <v>48.3</v>
      </c>
      <c r="E63" s="22">
        <v>1</v>
      </c>
      <c r="F63" s="42">
        <f t="shared" si="2"/>
        <v>82.8</v>
      </c>
      <c r="G63" s="45">
        <f t="shared" si="3"/>
        <v>82.8</v>
      </c>
      <c r="H63" s="53"/>
    </row>
    <row r="64" spans="2:8" x14ac:dyDescent="0.3">
      <c r="B64" s="23" t="s">
        <v>3</v>
      </c>
      <c r="C64" s="2" t="s">
        <v>5</v>
      </c>
      <c r="D64" s="42">
        <v>44.16</v>
      </c>
      <c r="E64" s="3">
        <v>1</v>
      </c>
      <c r="F64" s="42">
        <f t="shared" si="2"/>
        <v>75.702857142857141</v>
      </c>
      <c r="G64" s="46">
        <f t="shared" si="3"/>
        <v>75.702857142857141</v>
      </c>
      <c r="H64" s="53"/>
    </row>
    <row r="65" spans="2:8" x14ac:dyDescent="0.3">
      <c r="B65" s="23" t="s">
        <v>4</v>
      </c>
      <c r="C65" s="2" t="s">
        <v>7</v>
      </c>
      <c r="D65" s="42">
        <v>49.679999999999993</v>
      </c>
      <c r="E65" s="3">
        <v>1</v>
      </c>
      <c r="F65" s="42">
        <f t="shared" si="2"/>
        <v>85.165714285714273</v>
      </c>
      <c r="G65" s="46">
        <f t="shared" si="3"/>
        <v>85.165714285714273</v>
      </c>
      <c r="H65" s="53"/>
    </row>
    <row r="66" spans="2:8" x14ac:dyDescent="0.3">
      <c r="B66" s="23" t="s">
        <v>6</v>
      </c>
      <c r="C66" s="2" t="s">
        <v>10</v>
      </c>
      <c r="D66" s="42">
        <v>66.239999999999995</v>
      </c>
      <c r="E66" s="3">
        <v>1</v>
      </c>
      <c r="F66" s="42">
        <f t="shared" si="2"/>
        <v>113.55428571428571</v>
      </c>
      <c r="G66" s="46">
        <f t="shared" si="3"/>
        <v>113.55428571428571</v>
      </c>
      <c r="H66" s="53"/>
    </row>
    <row r="67" spans="2:8" x14ac:dyDescent="0.3">
      <c r="B67" s="23" t="s">
        <v>8</v>
      </c>
      <c r="C67" s="2" t="s">
        <v>10</v>
      </c>
      <c r="D67" s="42">
        <v>156.63</v>
      </c>
      <c r="E67" s="3">
        <v>1</v>
      </c>
      <c r="F67" s="42">
        <f t="shared" si="2"/>
        <v>268.50857142857143</v>
      </c>
      <c r="G67" s="46">
        <f t="shared" si="3"/>
        <v>268.50857142857143</v>
      </c>
      <c r="H67" s="53"/>
    </row>
    <row r="68" spans="2:8" ht="15" thickBot="1" x14ac:dyDescent="0.35">
      <c r="B68" s="58" t="s">
        <v>11</v>
      </c>
      <c r="C68" s="30" t="s">
        <v>12</v>
      </c>
      <c r="D68" s="50">
        <v>144.89999999999998</v>
      </c>
      <c r="E68" s="27">
        <v>1</v>
      </c>
      <c r="F68" s="50">
        <f t="shared" si="2"/>
        <v>248.39999999999995</v>
      </c>
      <c r="G68" s="47">
        <f t="shared" si="3"/>
        <v>248.39999999999995</v>
      </c>
      <c r="H68" s="53"/>
    </row>
    <row r="69" spans="2:8" x14ac:dyDescent="0.3">
      <c r="B69" s="19" t="s">
        <v>9</v>
      </c>
      <c r="C69" s="20" t="s">
        <v>2</v>
      </c>
      <c r="D69" s="42">
        <v>48.3</v>
      </c>
      <c r="E69" s="22">
        <v>1</v>
      </c>
      <c r="F69" s="42">
        <f t="shared" si="2"/>
        <v>82.8</v>
      </c>
      <c r="G69" s="45">
        <f t="shared" si="3"/>
        <v>82.8</v>
      </c>
      <c r="H69" s="53"/>
    </row>
    <row r="70" spans="2:8" x14ac:dyDescent="0.3">
      <c r="B70" s="23" t="s">
        <v>3</v>
      </c>
      <c r="C70" s="2" t="s">
        <v>5</v>
      </c>
      <c r="D70" s="42">
        <v>44.16</v>
      </c>
      <c r="E70" s="3">
        <v>1</v>
      </c>
      <c r="F70" s="42">
        <f t="shared" si="2"/>
        <v>75.702857142857141</v>
      </c>
      <c r="G70" s="46">
        <f t="shared" si="3"/>
        <v>75.702857142857141</v>
      </c>
      <c r="H70" s="53"/>
    </row>
    <row r="71" spans="2:8" x14ac:dyDescent="0.3">
      <c r="B71" s="23" t="s">
        <v>4</v>
      </c>
      <c r="C71" s="2" t="s">
        <v>7</v>
      </c>
      <c r="D71" s="42">
        <v>49.679999999999993</v>
      </c>
      <c r="E71" s="3">
        <v>1</v>
      </c>
      <c r="F71" s="42">
        <f t="shared" si="2"/>
        <v>85.165714285714273</v>
      </c>
      <c r="G71" s="46">
        <f t="shared" si="3"/>
        <v>85.165714285714273</v>
      </c>
      <c r="H71" s="53"/>
    </row>
    <row r="72" spans="2:8" x14ac:dyDescent="0.3">
      <c r="B72" s="23" t="s">
        <v>6</v>
      </c>
      <c r="C72" s="2" t="s">
        <v>10</v>
      </c>
      <c r="D72" s="42">
        <v>66.239999999999995</v>
      </c>
      <c r="E72" s="3">
        <v>1</v>
      </c>
      <c r="F72" s="42">
        <f t="shared" si="2"/>
        <v>113.55428571428571</v>
      </c>
      <c r="G72" s="46">
        <f t="shared" si="3"/>
        <v>113.55428571428571</v>
      </c>
      <c r="H72" s="53"/>
    </row>
    <row r="73" spans="2:8" x14ac:dyDescent="0.3">
      <c r="B73" s="23" t="s">
        <v>8</v>
      </c>
      <c r="C73" s="2" t="s">
        <v>10</v>
      </c>
      <c r="D73" s="42">
        <v>156.63</v>
      </c>
      <c r="E73" s="3">
        <v>1</v>
      </c>
      <c r="F73" s="42">
        <f t="shared" si="2"/>
        <v>268.50857142857143</v>
      </c>
      <c r="G73" s="46">
        <f t="shared" si="3"/>
        <v>268.50857142857143</v>
      </c>
      <c r="H73" s="53"/>
    </row>
    <row r="74" spans="2:8" ht="15" thickBot="1" x14ac:dyDescent="0.35">
      <c r="B74" s="58" t="s">
        <v>11</v>
      </c>
      <c r="C74" s="30" t="s">
        <v>12</v>
      </c>
      <c r="D74" s="50">
        <v>144.89999999999998</v>
      </c>
      <c r="E74" s="27">
        <v>1</v>
      </c>
      <c r="F74" s="50">
        <f t="shared" si="2"/>
        <v>248.39999999999995</v>
      </c>
      <c r="G74" s="47">
        <f t="shared" si="3"/>
        <v>248.39999999999995</v>
      </c>
      <c r="H74" s="53"/>
    </row>
    <row r="75" spans="2:8" x14ac:dyDescent="0.3">
      <c r="B75" s="19" t="s">
        <v>9</v>
      </c>
      <c r="C75" s="20" t="s">
        <v>2</v>
      </c>
      <c r="D75" s="42">
        <v>48.3</v>
      </c>
      <c r="E75" s="22">
        <v>1</v>
      </c>
      <c r="F75" s="42">
        <f t="shared" si="2"/>
        <v>82.8</v>
      </c>
      <c r="G75" s="45">
        <f t="shared" si="3"/>
        <v>82.8</v>
      </c>
      <c r="H75" s="53"/>
    </row>
    <row r="76" spans="2:8" x14ac:dyDescent="0.3">
      <c r="B76" s="23" t="s">
        <v>3</v>
      </c>
      <c r="C76" s="2" t="s">
        <v>5</v>
      </c>
      <c r="D76" s="42">
        <v>44.16</v>
      </c>
      <c r="E76" s="3">
        <v>1</v>
      </c>
      <c r="F76" s="42">
        <f t="shared" si="2"/>
        <v>75.702857142857141</v>
      </c>
      <c r="G76" s="46">
        <f t="shared" si="3"/>
        <v>75.702857142857141</v>
      </c>
      <c r="H76" s="53"/>
    </row>
    <row r="77" spans="2:8" x14ac:dyDescent="0.3">
      <c r="B77" s="23" t="s">
        <v>4</v>
      </c>
      <c r="C77" s="2" t="s">
        <v>7</v>
      </c>
      <c r="D77" s="42">
        <v>49.679999999999993</v>
      </c>
      <c r="E77" s="3">
        <v>1</v>
      </c>
      <c r="F77" s="42">
        <f t="shared" si="2"/>
        <v>85.165714285714273</v>
      </c>
      <c r="G77" s="46">
        <f t="shared" si="3"/>
        <v>85.165714285714273</v>
      </c>
      <c r="H77" s="53"/>
    </row>
    <row r="78" spans="2:8" x14ac:dyDescent="0.3">
      <c r="B78" s="23" t="s">
        <v>6</v>
      </c>
      <c r="C78" s="2" t="s">
        <v>10</v>
      </c>
      <c r="D78" s="42">
        <v>66.239999999999995</v>
      </c>
      <c r="E78" s="3">
        <v>1</v>
      </c>
      <c r="F78" s="42">
        <f t="shared" si="2"/>
        <v>113.55428571428571</v>
      </c>
      <c r="G78" s="46">
        <f t="shared" si="3"/>
        <v>113.55428571428571</v>
      </c>
      <c r="H78" s="53"/>
    </row>
    <row r="79" spans="2:8" x14ac:dyDescent="0.3">
      <c r="B79" s="23" t="s">
        <v>8</v>
      </c>
      <c r="C79" s="2" t="s">
        <v>10</v>
      </c>
      <c r="D79" s="42">
        <v>156.63</v>
      </c>
      <c r="E79" s="3">
        <v>1</v>
      </c>
      <c r="F79" s="42">
        <f t="shared" si="2"/>
        <v>268.50857142857143</v>
      </c>
      <c r="G79" s="46">
        <f t="shared" si="3"/>
        <v>268.50857142857143</v>
      </c>
      <c r="H79" s="53"/>
    </row>
    <row r="80" spans="2:8" ht="15" thickBot="1" x14ac:dyDescent="0.35">
      <c r="B80" s="58" t="s">
        <v>11</v>
      </c>
      <c r="C80" s="30" t="s">
        <v>12</v>
      </c>
      <c r="D80" s="50">
        <v>144.89999999999998</v>
      </c>
      <c r="E80" s="27">
        <v>1</v>
      </c>
      <c r="F80" s="50">
        <f t="shared" si="2"/>
        <v>248.39999999999995</v>
      </c>
      <c r="G80" s="47">
        <f t="shared" si="3"/>
        <v>248.39999999999995</v>
      </c>
      <c r="H80" s="53"/>
    </row>
    <row r="81" spans="2:8" x14ac:dyDescent="0.3">
      <c r="B81" s="19" t="s">
        <v>9</v>
      </c>
      <c r="C81" s="20" t="s">
        <v>2</v>
      </c>
      <c r="D81" s="42">
        <v>48.3</v>
      </c>
      <c r="E81" s="22">
        <v>1</v>
      </c>
      <c r="F81" s="42">
        <f t="shared" si="2"/>
        <v>82.8</v>
      </c>
      <c r="G81" s="45">
        <f t="shared" si="3"/>
        <v>82.8</v>
      </c>
      <c r="H81" s="53"/>
    </row>
    <row r="82" spans="2:8" x14ac:dyDescent="0.3">
      <c r="B82" s="23" t="s">
        <v>3</v>
      </c>
      <c r="C82" s="2" t="s">
        <v>5</v>
      </c>
      <c r="D82" s="42">
        <v>44.16</v>
      </c>
      <c r="E82" s="3">
        <v>1</v>
      </c>
      <c r="F82" s="42">
        <f t="shared" si="2"/>
        <v>75.702857142857141</v>
      </c>
      <c r="G82" s="46">
        <f t="shared" si="3"/>
        <v>75.702857142857141</v>
      </c>
      <c r="H82" s="53"/>
    </row>
    <row r="83" spans="2:8" x14ac:dyDescent="0.3">
      <c r="B83" s="23" t="s">
        <v>4</v>
      </c>
      <c r="C83" s="2" t="s">
        <v>7</v>
      </c>
      <c r="D83" s="42">
        <v>49.679999999999993</v>
      </c>
      <c r="E83" s="3">
        <v>1</v>
      </c>
      <c r="F83" s="42">
        <f t="shared" si="2"/>
        <v>85.165714285714273</v>
      </c>
      <c r="G83" s="46">
        <f t="shared" si="3"/>
        <v>85.165714285714273</v>
      </c>
      <c r="H83" s="53"/>
    </row>
    <row r="84" spans="2:8" x14ac:dyDescent="0.3">
      <c r="B84" s="23" t="s">
        <v>6</v>
      </c>
      <c r="C84" s="2" t="s">
        <v>10</v>
      </c>
      <c r="D84" s="42">
        <v>66.239999999999995</v>
      </c>
      <c r="E84" s="3">
        <v>1</v>
      </c>
      <c r="F84" s="42">
        <f t="shared" si="2"/>
        <v>113.55428571428571</v>
      </c>
      <c r="G84" s="46">
        <f t="shared" si="3"/>
        <v>113.55428571428571</v>
      </c>
      <c r="H84" s="53"/>
    </row>
    <row r="85" spans="2:8" x14ac:dyDescent="0.3">
      <c r="B85" s="23" t="s">
        <v>8</v>
      </c>
      <c r="C85" s="2" t="s">
        <v>10</v>
      </c>
      <c r="D85" s="42">
        <v>156.63</v>
      </c>
      <c r="E85" s="3">
        <v>1</v>
      </c>
      <c r="F85" s="42">
        <f t="shared" si="2"/>
        <v>268.50857142857143</v>
      </c>
      <c r="G85" s="46">
        <f t="shared" si="3"/>
        <v>268.50857142857143</v>
      </c>
      <c r="H85" s="53"/>
    </row>
    <row r="86" spans="2:8" ht="15" thickBot="1" x14ac:dyDescent="0.35">
      <c r="B86" s="58" t="s">
        <v>11</v>
      </c>
      <c r="C86" s="30" t="s">
        <v>12</v>
      </c>
      <c r="D86" s="50">
        <v>144.89999999999998</v>
      </c>
      <c r="E86" s="27">
        <v>1</v>
      </c>
      <c r="F86" s="50">
        <f t="shared" si="2"/>
        <v>248.39999999999995</v>
      </c>
      <c r="G86" s="47">
        <f t="shared" si="3"/>
        <v>248.39999999999995</v>
      </c>
      <c r="H86" s="53"/>
    </row>
    <row r="87" spans="2:8" x14ac:dyDescent="0.3">
      <c r="B87" s="19" t="s">
        <v>9</v>
      </c>
      <c r="C87" s="20" t="s">
        <v>2</v>
      </c>
      <c r="D87" s="42">
        <v>48.3</v>
      </c>
      <c r="E87" s="22">
        <v>1</v>
      </c>
      <c r="F87" s="42">
        <f t="shared" si="2"/>
        <v>82.8</v>
      </c>
      <c r="G87" s="45">
        <f t="shared" si="3"/>
        <v>82.8</v>
      </c>
      <c r="H87" s="53"/>
    </row>
    <row r="88" spans="2:8" x14ac:dyDescent="0.3">
      <c r="B88" s="23" t="s">
        <v>3</v>
      </c>
      <c r="C88" s="2" t="s">
        <v>5</v>
      </c>
      <c r="D88" s="42">
        <v>44.16</v>
      </c>
      <c r="E88" s="3">
        <v>1</v>
      </c>
      <c r="F88" s="42">
        <f t="shared" si="2"/>
        <v>75.702857142857141</v>
      </c>
      <c r="G88" s="46">
        <f t="shared" si="3"/>
        <v>75.702857142857141</v>
      </c>
      <c r="H88" s="53"/>
    </row>
    <row r="89" spans="2:8" x14ac:dyDescent="0.3">
      <c r="B89" s="23" t="s">
        <v>4</v>
      </c>
      <c r="C89" s="2" t="s">
        <v>7</v>
      </c>
      <c r="D89" s="42">
        <v>49.679999999999993</v>
      </c>
      <c r="E89" s="3">
        <v>1</v>
      </c>
      <c r="F89" s="42">
        <f t="shared" si="2"/>
        <v>85.165714285714273</v>
      </c>
      <c r="G89" s="46">
        <f t="shared" si="3"/>
        <v>85.165714285714273</v>
      </c>
      <c r="H89" s="53"/>
    </row>
    <row r="90" spans="2:8" x14ac:dyDescent="0.3">
      <c r="B90" s="23" t="s">
        <v>6</v>
      </c>
      <c r="C90" s="2" t="s">
        <v>10</v>
      </c>
      <c r="D90" s="42">
        <v>66.239999999999995</v>
      </c>
      <c r="E90" s="3">
        <v>1</v>
      </c>
      <c r="F90" s="42">
        <f t="shared" si="2"/>
        <v>113.55428571428571</v>
      </c>
      <c r="G90" s="46">
        <f t="shared" si="3"/>
        <v>113.55428571428571</v>
      </c>
      <c r="H90" s="53"/>
    </row>
    <row r="91" spans="2:8" x14ac:dyDescent="0.3">
      <c r="B91" s="23" t="s">
        <v>8</v>
      </c>
      <c r="C91" s="2" t="s">
        <v>12</v>
      </c>
      <c r="D91" s="42">
        <v>139.38</v>
      </c>
      <c r="E91" s="3">
        <v>1</v>
      </c>
      <c r="F91" s="42">
        <f t="shared" si="2"/>
        <v>238.93714285714287</v>
      </c>
      <c r="G91" s="46">
        <f t="shared" si="3"/>
        <v>238.93714285714287</v>
      </c>
      <c r="H91" s="53"/>
    </row>
    <row r="92" spans="2:8" ht="15" thickBot="1" x14ac:dyDescent="0.35">
      <c r="B92" s="58" t="s">
        <v>11</v>
      </c>
      <c r="C92" s="30" t="s">
        <v>12</v>
      </c>
      <c r="D92" s="50">
        <v>144.89999999999998</v>
      </c>
      <c r="E92" s="27">
        <v>1</v>
      </c>
      <c r="F92" s="50">
        <f t="shared" si="2"/>
        <v>248.39999999999995</v>
      </c>
      <c r="G92" s="47">
        <f t="shared" si="3"/>
        <v>248.39999999999995</v>
      </c>
      <c r="H92" s="53"/>
    </row>
    <row r="93" spans="2:8" x14ac:dyDescent="0.3">
      <c r="B93" s="19" t="s">
        <v>9</v>
      </c>
      <c r="C93" s="20" t="s">
        <v>2</v>
      </c>
      <c r="D93" s="42">
        <v>48.3</v>
      </c>
      <c r="E93" s="22">
        <v>1</v>
      </c>
      <c r="F93" s="42">
        <f t="shared" si="2"/>
        <v>82.8</v>
      </c>
      <c r="G93" s="45">
        <f t="shared" si="3"/>
        <v>82.8</v>
      </c>
      <c r="H93" s="53"/>
    </row>
    <row r="94" spans="2:8" x14ac:dyDescent="0.3">
      <c r="B94" s="23" t="s">
        <v>3</v>
      </c>
      <c r="C94" s="2" t="s">
        <v>5</v>
      </c>
      <c r="D94" s="42">
        <v>44.16</v>
      </c>
      <c r="E94" s="3">
        <v>1</v>
      </c>
      <c r="F94" s="42">
        <f t="shared" si="2"/>
        <v>75.702857142857141</v>
      </c>
      <c r="G94" s="46">
        <f t="shared" si="3"/>
        <v>75.702857142857141</v>
      </c>
      <c r="H94" s="53"/>
    </row>
    <row r="95" spans="2:8" x14ac:dyDescent="0.3">
      <c r="B95" s="23" t="s">
        <v>4</v>
      </c>
      <c r="C95" s="2" t="s">
        <v>7</v>
      </c>
      <c r="D95" s="42">
        <v>49.679999999999993</v>
      </c>
      <c r="E95" s="3">
        <v>1</v>
      </c>
      <c r="F95" s="42">
        <f t="shared" si="2"/>
        <v>85.165714285714273</v>
      </c>
      <c r="G95" s="46">
        <f t="shared" si="3"/>
        <v>85.165714285714273</v>
      </c>
      <c r="H95" s="53"/>
    </row>
    <row r="96" spans="2:8" x14ac:dyDescent="0.3">
      <c r="B96" s="23" t="s">
        <v>6</v>
      </c>
      <c r="C96" s="2" t="s">
        <v>10</v>
      </c>
      <c r="D96" s="42">
        <v>66.239999999999995</v>
      </c>
      <c r="E96" s="3">
        <v>1</v>
      </c>
      <c r="F96" s="42">
        <f t="shared" si="2"/>
        <v>113.55428571428571</v>
      </c>
      <c r="G96" s="46">
        <f t="shared" si="3"/>
        <v>113.55428571428571</v>
      </c>
      <c r="H96" s="53"/>
    </row>
    <row r="97" spans="1:13" x14ac:dyDescent="0.3">
      <c r="B97" s="23" t="s">
        <v>8</v>
      </c>
      <c r="C97" s="2" t="s">
        <v>12</v>
      </c>
      <c r="D97" s="42">
        <v>139.38</v>
      </c>
      <c r="E97" s="3">
        <v>1</v>
      </c>
      <c r="F97" s="42">
        <f t="shared" si="2"/>
        <v>238.93714285714287</v>
      </c>
      <c r="G97" s="46">
        <f t="shared" si="3"/>
        <v>238.93714285714287</v>
      </c>
      <c r="H97" s="53"/>
    </row>
    <row r="98" spans="1:13" x14ac:dyDescent="0.3">
      <c r="B98" s="59" t="s">
        <v>11</v>
      </c>
      <c r="C98" s="16" t="s">
        <v>12</v>
      </c>
      <c r="D98" s="42">
        <v>144.89999999999998</v>
      </c>
      <c r="E98" s="3">
        <v>1</v>
      </c>
      <c r="F98" s="42">
        <f t="shared" si="2"/>
        <v>248.39999999999995</v>
      </c>
      <c r="G98" s="46">
        <f t="shared" si="3"/>
        <v>248.39999999999995</v>
      </c>
      <c r="H98" s="53"/>
    </row>
    <row r="99" spans="1:13" ht="15" thickBot="1" x14ac:dyDescent="0.35">
      <c r="B99" s="60" t="s">
        <v>9</v>
      </c>
      <c r="C99" s="34" t="s">
        <v>23</v>
      </c>
      <c r="D99" s="67">
        <v>83.49</v>
      </c>
      <c r="E99" s="68">
        <v>1</v>
      </c>
      <c r="F99" s="69">
        <f t="shared" si="2"/>
        <v>143.12571428571428</v>
      </c>
      <c r="G99" s="70">
        <f t="shared" si="3"/>
        <v>143.12571428571428</v>
      </c>
      <c r="H99" s="53"/>
    </row>
    <row r="100" spans="1:13" ht="15" thickBot="1" x14ac:dyDescent="0.35">
      <c r="B100" s="1"/>
      <c r="C100" s="1"/>
      <c r="D100" s="51">
        <f>SUM(D57:D99)</f>
        <v>3614.91</v>
      </c>
      <c r="E100" s="27">
        <f>SUM(E57:E99)</f>
        <v>43</v>
      </c>
      <c r="F100" s="48">
        <f>SUM(F57:F99)</f>
        <v>6196.988571428571</v>
      </c>
      <c r="G100" s="48">
        <f>SUM(G57:G99)</f>
        <v>6196.988571428571</v>
      </c>
      <c r="H100" s="11"/>
    </row>
    <row r="101" spans="1:13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3"/>
    </row>
    <row r="102" spans="1:13" x14ac:dyDescent="0.3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3"/>
    </row>
    <row r="103" spans="1:13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3"/>
    </row>
    <row r="104" spans="1:13" x14ac:dyDescent="0.3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3"/>
    </row>
    <row r="105" spans="1:13" x14ac:dyDescent="0.3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8"/>
      <c r="M105" s="1"/>
    </row>
    <row r="107" spans="1:13" x14ac:dyDescent="0.3">
      <c r="C107" s="1"/>
      <c r="D107" s="1"/>
      <c r="E107" s="1"/>
      <c r="F107" s="1"/>
    </row>
    <row r="108" spans="1:13" x14ac:dyDescent="0.3">
      <c r="B108" s="1"/>
      <c r="C108" s="1"/>
      <c r="D108" s="1"/>
      <c r="E108" s="1"/>
    </row>
    <row r="109" spans="1:13" x14ac:dyDescent="0.3">
      <c r="A109" s="1"/>
      <c r="B109" s="1"/>
      <c r="C109" s="1"/>
      <c r="D109" s="1"/>
    </row>
    <row r="123" spans="6:8" x14ac:dyDescent="0.3">
      <c r="F123" s="11"/>
      <c r="G123" s="9"/>
      <c r="H123" s="9"/>
    </row>
    <row r="124" spans="6:8" x14ac:dyDescent="0.3">
      <c r="F124" s="11"/>
    </row>
    <row r="125" spans="6:8" x14ac:dyDescent="0.3">
      <c r="F125" s="11"/>
    </row>
    <row r="126" spans="6:8" x14ac:dyDescent="0.3">
      <c r="F126" s="11"/>
    </row>
    <row r="127" spans="6:8" x14ac:dyDescent="0.3">
      <c r="F127" s="11"/>
      <c r="G127" s="9"/>
      <c r="H127" s="9"/>
    </row>
    <row r="133" spans="6:8" x14ac:dyDescent="0.3">
      <c r="F133" s="11"/>
    </row>
    <row r="135" spans="6:8" x14ac:dyDescent="0.3">
      <c r="F135" s="11"/>
      <c r="G135" s="10"/>
      <c r="H135" s="10"/>
    </row>
    <row r="136" spans="6:8" x14ac:dyDescent="0.3">
      <c r="F136" s="11"/>
      <c r="G136" s="10"/>
      <c r="H136" s="10"/>
    </row>
    <row r="137" spans="6:8" x14ac:dyDescent="0.3">
      <c r="F137" s="11"/>
      <c r="G137" s="11"/>
      <c r="H137" s="11"/>
    </row>
    <row r="138" spans="6:8" x14ac:dyDescent="0.3">
      <c r="F138" s="11"/>
      <c r="G138" s="9"/>
      <c r="H138" s="9"/>
    </row>
  </sheetData>
  <mergeCells count="2">
    <mergeCell ref="B2:G2"/>
    <mergeCell ref="B55:G55"/>
  </mergeCells>
  <pageMargins left="0.7" right="0.7" top="0.75" bottom="0.75" header="0.3" footer="0.3"/>
  <pageSetup paperSize="9" scale="45" fitToWidth="0" orientation="portrait" r:id="rId1"/>
  <headerFooter>
    <oddHeader>&amp;L&amp;"Arial"&amp;8&amp;K000000 INTERNAL&amp;1#_x000D_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5D81-357C-4CFA-857A-FD13C6520397}">
  <dimension ref="B1:U33"/>
  <sheetViews>
    <sheetView zoomScale="120" zoomScaleNormal="120" workbookViewId="0">
      <selection activeCell="O16" sqref="O16"/>
    </sheetView>
  </sheetViews>
  <sheetFormatPr defaultRowHeight="14.4" x14ac:dyDescent="0.3"/>
  <cols>
    <col min="2" max="2" width="15.77734375" customWidth="1"/>
    <col min="3" max="3" width="3.33203125" bestFit="1" customWidth="1"/>
    <col min="4" max="14" width="3.44140625" bestFit="1" customWidth="1"/>
    <col min="15" max="15" width="20.6640625" customWidth="1"/>
    <col min="16" max="16" width="15.109375" bestFit="1" customWidth="1"/>
    <col min="17" max="17" width="17.5546875" customWidth="1"/>
    <col min="18" max="18" width="12.44140625" bestFit="1" customWidth="1"/>
    <col min="20" max="20" width="10.6640625" bestFit="1" customWidth="1"/>
  </cols>
  <sheetData>
    <row r="1" spans="2:21" ht="15" thickBot="1" x14ac:dyDescent="0.35">
      <c r="B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21" ht="15" thickBot="1" x14ac:dyDescent="0.35">
      <c r="B2" s="163" t="s">
        <v>28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5"/>
      <c r="O2" s="1"/>
      <c r="R2" s="1"/>
      <c r="S2" s="1"/>
      <c r="T2" s="1"/>
      <c r="U2" s="1"/>
    </row>
    <row r="3" spans="2:21" ht="15.6" customHeight="1" x14ac:dyDescent="0.3">
      <c r="B3" s="166" t="s">
        <v>27</v>
      </c>
      <c r="C3" s="167"/>
      <c r="D3" s="170" t="s">
        <v>1</v>
      </c>
      <c r="E3" s="171"/>
      <c r="F3" s="171"/>
      <c r="G3" s="171"/>
      <c r="H3" s="171"/>
      <c r="I3" s="171"/>
      <c r="J3" s="171"/>
      <c r="K3" s="171"/>
      <c r="L3" s="171"/>
      <c r="M3" s="171"/>
      <c r="N3" s="172"/>
      <c r="Q3" s="1"/>
      <c r="R3" s="1"/>
      <c r="S3" s="1"/>
      <c r="T3" s="1"/>
    </row>
    <row r="4" spans="2:21" ht="16.2" thickBot="1" x14ac:dyDescent="0.35">
      <c r="B4" s="168"/>
      <c r="C4" s="169"/>
      <c r="D4" s="85" t="s">
        <v>2</v>
      </c>
      <c r="E4" s="86" t="s">
        <v>5</v>
      </c>
      <c r="F4" s="86" t="s">
        <v>7</v>
      </c>
      <c r="G4" s="86" t="s">
        <v>10</v>
      </c>
      <c r="H4" s="86" t="s">
        <v>12</v>
      </c>
      <c r="I4" s="102" t="s">
        <v>3</v>
      </c>
      <c r="J4" s="86" t="s">
        <v>4</v>
      </c>
      <c r="K4" s="86" t="s">
        <v>6</v>
      </c>
      <c r="L4" s="86" t="s">
        <v>8</v>
      </c>
      <c r="M4" s="86" t="s">
        <v>11</v>
      </c>
      <c r="N4" s="93" t="s">
        <v>9</v>
      </c>
      <c r="P4" s="1"/>
      <c r="Q4" s="1"/>
      <c r="R4" s="1"/>
      <c r="S4" s="1"/>
    </row>
    <row r="5" spans="2:21" ht="16.2" thickBot="1" x14ac:dyDescent="0.35">
      <c r="B5" s="173" t="s">
        <v>0</v>
      </c>
      <c r="C5" s="98" t="s">
        <v>2</v>
      </c>
      <c r="D5" s="94"/>
      <c r="E5" s="95"/>
      <c r="F5" s="95"/>
      <c r="G5" s="95"/>
      <c r="H5" s="100"/>
      <c r="I5" s="124">
        <v>8</v>
      </c>
      <c r="J5" s="103"/>
      <c r="K5" s="95"/>
      <c r="L5" s="96"/>
      <c r="M5" s="96"/>
      <c r="N5" s="97"/>
    </row>
    <row r="6" spans="2:21" ht="16.2" thickBot="1" x14ac:dyDescent="0.35">
      <c r="B6" s="174"/>
      <c r="C6" s="81" t="s">
        <v>5</v>
      </c>
      <c r="D6" s="89"/>
      <c r="E6" s="5"/>
      <c r="F6" s="7"/>
      <c r="G6" s="7"/>
      <c r="H6" s="7"/>
      <c r="I6" s="100"/>
      <c r="J6" s="124">
        <v>8</v>
      </c>
      <c r="K6" s="104"/>
      <c r="L6" s="6"/>
      <c r="M6" s="6"/>
      <c r="N6" s="82"/>
    </row>
    <row r="7" spans="2:21" ht="16.2" thickBot="1" x14ac:dyDescent="0.35">
      <c r="B7" s="174"/>
      <c r="C7" s="81" t="s">
        <v>7</v>
      </c>
      <c r="D7" s="90"/>
      <c r="E7" s="6"/>
      <c r="F7" s="5"/>
      <c r="G7" s="6"/>
      <c r="H7" s="6"/>
      <c r="I7" s="6"/>
      <c r="J7" s="109"/>
      <c r="K7" s="124">
        <v>8</v>
      </c>
      <c r="L7" s="104"/>
      <c r="M7" s="105"/>
      <c r="N7" s="83"/>
    </row>
    <row r="8" spans="2:21" ht="16.2" thickBot="1" x14ac:dyDescent="0.35">
      <c r="B8" s="174"/>
      <c r="C8" s="81" t="s">
        <v>10</v>
      </c>
      <c r="D8" s="90"/>
      <c r="E8" s="6"/>
      <c r="F8" s="6"/>
      <c r="G8" s="5"/>
      <c r="H8" s="6"/>
      <c r="I8" s="6"/>
      <c r="J8" s="6"/>
      <c r="K8" s="100"/>
      <c r="L8" s="124">
        <v>8</v>
      </c>
      <c r="M8" s="124">
        <v>5</v>
      </c>
      <c r="N8" s="106"/>
    </row>
    <row r="9" spans="2:21" ht="16.2" thickBot="1" x14ac:dyDescent="0.35">
      <c r="B9" s="174"/>
      <c r="C9" s="81" t="s">
        <v>12</v>
      </c>
      <c r="D9" s="107"/>
      <c r="E9" s="6"/>
      <c r="F9" s="6"/>
      <c r="G9" s="6"/>
      <c r="H9" s="5"/>
      <c r="I9" s="6"/>
      <c r="J9" s="6"/>
      <c r="K9" s="7"/>
      <c r="L9" s="100"/>
      <c r="M9" s="124">
        <v>3</v>
      </c>
      <c r="N9" s="124">
        <v>8</v>
      </c>
    </row>
    <row r="10" spans="2:21" ht="16.2" thickBot="1" x14ac:dyDescent="0.35">
      <c r="B10" s="174"/>
      <c r="C10" s="17" t="s">
        <v>3</v>
      </c>
      <c r="D10" s="125">
        <v>8</v>
      </c>
      <c r="E10" s="108"/>
      <c r="F10" s="4"/>
      <c r="G10" s="4"/>
      <c r="H10" s="4"/>
      <c r="I10" s="5"/>
      <c r="J10" s="4"/>
      <c r="K10" s="4"/>
      <c r="L10" s="4"/>
      <c r="M10" s="110"/>
      <c r="N10" s="111"/>
    </row>
    <row r="11" spans="2:21" ht="16.2" thickBot="1" x14ac:dyDescent="0.35">
      <c r="B11" s="174"/>
      <c r="C11" s="81" t="s">
        <v>4</v>
      </c>
      <c r="D11" s="112"/>
      <c r="E11" s="125">
        <v>8</v>
      </c>
      <c r="F11" s="108"/>
      <c r="G11" s="4"/>
      <c r="H11" s="4"/>
      <c r="I11" s="4"/>
      <c r="J11" s="5"/>
      <c r="K11" s="4"/>
      <c r="L11" s="4"/>
      <c r="M11" s="4"/>
      <c r="N11" s="84"/>
    </row>
    <row r="12" spans="2:21" ht="16.2" thickBot="1" x14ac:dyDescent="0.35">
      <c r="B12" s="174"/>
      <c r="C12" s="81" t="s">
        <v>6</v>
      </c>
      <c r="D12" s="91"/>
      <c r="E12" s="113"/>
      <c r="F12" s="125">
        <v>8</v>
      </c>
      <c r="G12" s="108"/>
      <c r="H12" s="4"/>
      <c r="I12" s="4"/>
      <c r="J12" s="4"/>
      <c r="K12" s="5"/>
      <c r="L12" s="4"/>
      <c r="M12" s="4"/>
      <c r="N12" s="84"/>
    </row>
    <row r="13" spans="2:21" ht="16.2" thickBot="1" x14ac:dyDescent="0.35">
      <c r="B13" s="174"/>
      <c r="C13" s="81" t="s">
        <v>8</v>
      </c>
      <c r="D13" s="91"/>
      <c r="E13" s="4"/>
      <c r="F13" s="113"/>
      <c r="G13" s="125">
        <v>8</v>
      </c>
      <c r="H13" s="108"/>
      <c r="I13" s="4"/>
      <c r="J13" s="4"/>
      <c r="K13" s="4"/>
      <c r="L13" s="5"/>
      <c r="M13" s="4"/>
      <c r="N13" s="84"/>
    </row>
    <row r="14" spans="2:21" ht="16.2" thickBot="1" x14ac:dyDescent="0.35">
      <c r="B14" s="174"/>
      <c r="C14" s="81" t="s">
        <v>11</v>
      </c>
      <c r="D14" s="91"/>
      <c r="E14" s="4"/>
      <c r="F14" s="101"/>
      <c r="G14" s="125">
        <v>5</v>
      </c>
      <c r="H14" s="125">
        <v>3</v>
      </c>
      <c r="I14" s="91"/>
      <c r="J14" s="4"/>
      <c r="K14" s="4"/>
      <c r="L14" s="4"/>
      <c r="M14" s="5"/>
      <c r="N14" s="84"/>
    </row>
    <row r="15" spans="2:21" ht="16.2" thickBot="1" x14ac:dyDescent="0.35">
      <c r="B15" s="175"/>
      <c r="C15" s="93" t="s">
        <v>9</v>
      </c>
      <c r="D15" s="92"/>
      <c r="E15" s="87"/>
      <c r="F15" s="87"/>
      <c r="G15" s="114"/>
      <c r="H15" s="125">
        <v>8</v>
      </c>
      <c r="I15" s="92"/>
      <c r="J15" s="87"/>
      <c r="K15" s="87"/>
      <c r="L15" s="87"/>
      <c r="M15" s="87"/>
      <c r="N15" s="88"/>
    </row>
    <row r="18" spans="2:5" x14ac:dyDescent="0.3">
      <c r="B18" s="11"/>
      <c r="C18" s="9"/>
    </row>
    <row r="19" spans="2:5" x14ac:dyDescent="0.3">
      <c r="B19" s="11"/>
    </row>
    <row r="20" spans="2:5" x14ac:dyDescent="0.3">
      <c r="B20" s="11"/>
    </row>
    <row r="21" spans="2:5" x14ac:dyDescent="0.3">
      <c r="B21" s="11"/>
    </row>
    <row r="22" spans="2:5" x14ac:dyDescent="0.3">
      <c r="B22" s="11"/>
      <c r="C22" s="9"/>
    </row>
    <row r="25" spans="2:5" x14ac:dyDescent="0.3">
      <c r="B25" s="11"/>
    </row>
    <row r="26" spans="2:5" x14ac:dyDescent="0.3">
      <c r="B26" s="11"/>
    </row>
    <row r="27" spans="2:5" x14ac:dyDescent="0.3">
      <c r="B27" s="11"/>
      <c r="C27" s="35"/>
      <c r="E27" s="99"/>
    </row>
    <row r="28" spans="2:5" x14ac:dyDescent="0.3">
      <c r="B28" s="11"/>
    </row>
    <row r="30" spans="2:5" x14ac:dyDescent="0.3">
      <c r="B30" s="11"/>
      <c r="C30" s="10"/>
    </row>
    <row r="31" spans="2:5" x14ac:dyDescent="0.3">
      <c r="B31" s="11"/>
      <c r="C31" s="10"/>
    </row>
    <row r="32" spans="2:5" x14ac:dyDescent="0.3">
      <c r="B32" s="11"/>
      <c r="C32" s="11"/>
    </row>
    <row r="33" spans="2:3" x14ac:dyDescent="0.3">
      <c r="B33" s="11"/>
      <c r="C33" s="9"/>
    </row>
  </sheetData>
  <mergeCells count="4">
    <mergeCell ref="B2:N2"/>
    <mergeCell ref="B3:C4"/>
    <mergeCell ref="D3:N3"/>
    <mergeCell ref="B5:B15"/>
  </mergeCells>
  <pageMargins left="0.7" right="0.7" top="0.75" bottom="0.75" header="0.3" footer="0.3"/>
  <pageSetup paperSize="9" orientation="portrait" r:id="rId1"/>
  <headerFooter>
    <oddHeader>&amp;L&amp;"Arial"&amp;8&amp;K000000 INTERNAL&amp;1#_x000D_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54E46-A52E-49E6-96F2-317A9AB04661}">
  <dimension ref="B1:U33"/>
  <sheetViews>
    <sheetView zoomScale="120" zoomScaleNormal="120" workbookViewId="0">
      <selection activeCell="O17" sqref="O17"/>
    </sheetView>
  </sheetViews>
  <sheetFormatPr defaultRowHeight="14.4" x14ac:dyDescent="0.3"/>
  <cols>
    <col min="2" max="2" width="15.77734375" customWidth="1"/>
    <col min="3" max="3" width="3.33203125" bestFit="1" customWidth="1"/>
    <col min="4" max="14" width="3.44140625" bestFit="1" customWidth="1"/>
    <col min="15" max="15" width="20.6640625" customWidth="1"/>
    <col min="16" max="16" width="15.109375" bestFit="1" customWidth="1"/>
    <col min="17" max="17" width="17.5546875" customWidth="1"/>
    <col min="18" max="18" width="12.44140625" bestFit="1" customWidth="1"/>
    <col min="20" max="20" width="10.6640625" bestFit="1" customWidth="1"/>
  </cols>
  <sheetData>
    <row r="1" spans="2:21" ht="15" thickBot="1" x14ac:dyDescent="0.35">
      <c r="B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21" ht="15" thickBot="1" x14ac:dyDescent="0.35">
      <c r="B2" s="163" t="s">
        <v>29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5"/>
      <c r="O2" s="1"/>
      <c r="R2" s="1"/>
      <c r="S2" s="1"/>
      <c r="T2" s="1"/>
      <c r="U2" s="1"/>
    </row>
    <row r="3" spans="2:21" ht="15.6" customHeight="1" x14ac:dyDescent="0.3">
      <c r="B3" s="166" t="s">
        <v>27</v>
      </c>
      <c r="C3" s="167"/>
      <c r="D3" s="170" t="s">
        <v>1</v>
      </c>
      <c r="E3" s="171"/>
      <c r="F3" s="171"/>
      <c r="G3" s="171"/>
      <c r="H3" s="171"/>
      <c r="I3" s="171"/>
      <c r="J3" s="171"/>
      <c r="K3" s="171"/>
      <c r="L3" s="171"/>
      <c r="M3" s="171"/>
      <c r="N3" s="172"/>
      <c r="Q3" s="1"/>
      <c r="R3" s="1"/>
      <c r="S3" s="1"/>
      <c r="T3" s="1"/>
    </row>
    <row r="4" spans="2:21" ht="16.2" thickBot="1" x14ac:dyDescent="0.35">
      <c r="B4" s="168"/>
      <c r="C4" s="169"/>
      <c r="D4" s="85" t="s">
        <v>2</v>
      </c>
      <c r="E4" s="86" t="s">
        <v>5</v>
      </c>
      <c r="F4" s="86" t="s">
        <v>7</v>
      </c>
      <c r="G4" s="86" t="s">
        <v>10</v>
      </c>
      <c r="H4" s="86" t="s">
        <v>12</v>
      </c>
      <c r="I4" s="102" t="s">
        <v>3</v>
      </c>
      <c r="J4" s="86" t="s">
        <v>4</v>
      </c>
      <c r="K4" s="86" t="s">
        <v>6</v>
      </c>
      <c r="L4" s="86" t="s">
        <v>8</v>
      </c>
      <c r="M4" s="86" t="s">
        <v>11</v>
      </c>
      <c r="N4" s="93" t="s">
        <v>9</v>
      </c>
      <c r="P4" s="1"/>
      <c r="Q4" s="1"/>
      <c r="R4" s="1"/>
      <c r="S4" s="1"/>
    </row>
    <row r="5" spans="2:21" ht="16.2" thickBot="1" x14ac:dyDescent="0.35">
      <c r="B5" s="173" t="s">
        <v>0</v>
      </c>
      <c r="C5" s="98" t="s">
        <v>2</v>
      </c>
      <c r="D5" s="94"/>
      <c r="E5" s="95"/>
      <c r="F5" s="95"/>
      <c r="G5" s="95"/>
      <c r="H5" s="100"/>
      <c r="I5" s="124">
        <v>8</v>
      </c>
      <c r="J5" s="103"/>
      <c r="K5" s="95"/>
      <c r="L5" s="96"/>
      <c r="M5" s="96"/>
      <c r="N5" s="97"/>
    </row>
    <row r="6" spans="2:21" ht="16.2" thickBot="1" x14ac:dyDescent="0.35">
      <c r="B6" s="174"/>
      <c r="C6" s="81" t="s">
        <v>5</v>
      </c>
      <c r="D6" s="89"/>
      <c r="E6" s="5"/>
      <c r="F6" s="7"/>
      <c r="G6" s="7"/>
      <c r="H6" s="7"/>
      <c r="I6" s="100"/>
      <c r="J6" s="124">
        <v>8</v>
      </c>
      <c r="K6" s="104"/>
      <c r="L6" s="6"/>
      <c r="M6" s="6"/>
      <c r="N6" s="82"/>
    </row>
    <row r="7" spans="2:21" ht="16.2" thickBot="1" x14ac:dyDescent="0.35">
      <c r="B7" s="174"/>
      <c r="C7" s="81" t="s">
        <v>7</v>
      </c>
      <c r="D7" s="90"/>
      <c r="E7" s="6"/>
      <c r="F7" s="5"/>
      <c r="G7" s="6"/>
      <c r="H7" s="6"/>
      <c r="I7" s="6"/>
      <c r="J7" s="109"/>
      <c r="K7" s="124">
        <v>8</v>
      </c>
      <c r="L7" s="104"/>
      <c r="M7" s="105"/>
      <c r="N7" s="83"/>
    </row>
    <row r="8" spans="2:21" ht="16.2" thickBot="1" x14ac:dyDescent="0.35">
      <c r="B8" s="174"/>
      <c r="C8" s="81" t="s">
        <v>10</v>
      </c>
      <c r="D8" s="90"/>
      <c r="E8" s="6"/>
      <c r="F8" s="6"/>
      <c r="G8" s="5"/>
      <c r="H8" s="6"/>
      <c r="I8" s="6"/>
      <c r="J8" s="6"/>
      <c r="K8" s="100"/>
      <c r="L8" s="124">
        <v>8</v>
      </c>
      <c r="M8" s="124">
        <v>5</v>
      </c>
      <c r="N8" s="106"/>
    </row>
    <row r="9" spans="2:21" ht="16.2" thickBot="1" x14ac:dyDescent="0.35">
      <c r="B9" s="174"/>
      <c r="C9" s="81" t="s">
        <v>12</v>
      </c>
      <c r="D9" s="107"/>
      <c r="E9" s="6"/>
      <c r="F9" s="6"/>
      <c r="G9" s="6"/>
      <c r="H9" s="5"/>
      <c r="I9" s="6"/>
      <c r="J9" s="6"/>
      <c r="K9" s="7"/>
      <c r="L9" s="100"/>
      <c r="M9" s="124">
        <v>3</v>
      </c>
      <c r="N9" s="124">
        <v>8</v>
      </c>
    </row>
    <row r="10" spans="2:21" ht="16.2" thickBot="1" x14ac:dyDescent="0.35">
      <c r="B10" s="174"/>
      <c r="C10" s="17" t="s">
        <v>3</v>
      </c>
      <c r="D10" s="125">
        <v>8</v>
      </c>
      <c r="E10" s="108"/>
      <c r="F10" s="4"/>
      <c r="G10" s="4"/>
      <c r="H10" s="4"/>
      <c r="I10" s="5"/>
      <c r="J10" s="4"/>
      <c r="K10" s="4"/>
      <c r="L10" s="4"/>
      <c r="M10" s="110"/>
      <c r="N10" s="111"/>
    </row>
    <row r="11" spans="2:21" ht="16.2" thickBot="1" x14ac:dyDescent="0.35">
      <c r="B11" s="174"/>
      <c r="C11" s="81" t="s">
        <v>4</v>
      </c>
      <c r="D11" s="112"/>
      <c r="E11" s="125">
        <v>8</v>
      </c>
      <c r="F11" s="108"/>
      <c r="G11" s="4"/>
      <c r="H11" s="4"/>
      <c r="I11" s="4"/>
      <c r="J11" s="5"/>
      <c r="K11" s="4"/>
      <c r="L11" s="4"/>
      <c r="M11" s="4"/>
      <c r="N11" s="84"/>
    </row>
    <row r="12" spans="2:21" ht="16.2" thickBot="1" x14ac:dyDescent="0.35">
      <c r="B12" s="174"/>
      <c r="C12" s="81" t="s">
        <v>6</v>
      </c>
      <c r="D12" s="91"/>
      <c r="E12" s="113"/>
      <c r="F12" s="125">
        <v>8</v>
      </c>
      <c r="G12" s="108"/>
      <c r="H12" s="4"/>
      <c r="I12" s="4"/>
      <c r="J12" s="4"/>
      <c r="K12" s="5"/>
      <c r="L12" s="4"/>
      <c r="M12" s="4"/>
      <c r="N12" s="84"/>
    </row>
    <row r="13" spans="2:21" ht="16.2" thickBot="1" x14ac:dyDescent="0.35">
      <c r="B13" s="174"/>
      <c r="C13" s="81" t="s">
        <v>8</v>
      </c>
      <c r="D13" s="91"/>
      <c r="E13" s="4"/>
      <c r="F13" s="113"/>
      <c r="G13" s="125">
        <v>8</v>
      </c>
      <c r="H13" s="108"/>
      <c r="I13" s="4"/>
      <c r="J13" s="4"/>
      <c r="K13" s="4"/>
      <c r="L13" s="5"/>
      <c r="M13" s="4"/>
      <c r="N13" s="84"/>
    </row>
    <row r="14" spans="2:21" ht="16.2" thickBot="1" x14ac:dyDescent="0.35">
      <c r="B14" s="174"/>
      <c r="C14" s="81" t="s">
        <v>11</v>
      </c>
      <c r="D14" s="91"/>
      <c r="E14" s="4"/>
      <c r="F14" s="101"/>
      <c r="G14" s="125">
        <v>5</v>
      </c>
      <c r="H14" s="125">
        <v>3</v>
      </c>
      <c r="I14" s="91"/>
      <c r="J14" s="4"/>
      <c r="K14" s="4"/>
      <c r="L14" s="4"/>
      <c r="M14" s="5"/>
      <c r="N14" s="84"/>
    </row>
    <row r="15" spans="2:21" ht="16.2" thickBot="1" x14ac:dyDescent="0.35">
      <c r="B15" s="175"/>
      <c r="C15" s="93" t="s">
        <v>9</v>
      </c>
      <c r="D15" s="92"/>
      <c r="E15" s="87"/>
      <c r="F15" s="87"/>
      <c r="G15" s="114"/>
      <c r="H15" s="125">
        <v>8</v>
      </c>
      <c r="I15" s="92"/>
      <c r="J15" s="87"/>
      <c r="K15" s="87"/>
      <c r="L15" s="87"/>
      <c r="M15" s="87"/>
      <c r="N15" s="88"/>
    </row>
    <row r="18" spans="2:5" x14ac:dyDescent="0.3">
      <c r="B18" s="11"/>
      <c r="C18" s="9"/>
    </row>
    <row r="19" spans="2:5" x14ac:dyDescent="0.3">
      <c r="B19" s="11"/>
    </row>
    <row r="20" spans="2:5" x14ac:dyDescent="0.3">
      <c r="B20" s="11"/>
    </row>
    <row r="21" spans="2:5" x14ac:dyDescent="0.3">
      <c r="B21" s="11"/>
    </row>
    <row r="22" spans="2:5" x14ac:dyDescent="0.3">
      <c r="B22" s="11"/>
      <c r="C22" s="9"/>
    </row>
    <row r="25" spans="2:5" x14ac:dyDescent="0.3">
      <c r="B25" s="11"/>
    </row>
    <row r="26" spans="2:5" x14ac:dyDescent="0.3">
      <c r="B26" s="11"/>
    </row>
    <row r="27" spans="2:5" x14ac:dyDescent="0.3">
      <c r="B27" s="11"/>
      <c r="C27" s="35"/>
      <c r="E27" s="99"/>
    </row>
    <row r="28" spans="2:5" x14ac:dyDescent="0.3">
      <c r="B28" s="11"/>
    </row>
    <row r="30" spans="2:5" x14ac:dyDescent="0.3">
      <c r="B30" s="11"/>
      <c r="C30" s="10"/>
    </row>
    <row r="31" spans="2:5" x14ac:dyDescent="0.3">
      <c r="B31" s="11"/>
      <c r="C31" s="10"/>
    </row>
    <row r="32" spans="2:5" x14ac:dyDescent="0.3">
      <c r="B32" s="11"/>
      <c r="C32" s="11"/>
    </row>
    <row r="33" spans="2:3" x14ac:dyDescent="0.3">
      <c r="B33" s="11"/>
      <c r="C33" s="9"/>
    </row>
  </sheetData>
  <mergeCells count="4">
    <mergeCell ref="B2:N2"/>
    <mergeCell ref="B3:C4"/>
    <mergeCell ref="D3:N3"/>
    <mergeCell ref="B5:B15"/>
  </mergeCells>
  <pageMargins left="0.7" right="0.7" top="0.75" bottom="0.75" header="0.3" footer="0.3"/>
  <pageSetup paperSize="9" orientation="portrait" r:id="rId1"/>
  <headerFooter>
    <oddHeader>&amp;L&amp;"Arial"&amp;8&amp;K000000 INTERNAL&amp;1#_x000D_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6AAB7-E511-4C4C-B07F-07A66F93B683}">
  <dimension ref="B2:G15"/>
  <sheetViews>
    <sheetView tabSelected="1" workbookViewId="0">
      <selection activeCell="G14" sqref="G14"/>
    </sheetView>
  </sheetViews>
  <sheetFormatPr defaultRowHeight="14.4" x14ac:dyDescent="0.3"/>
  <cols>
    <col min="2" max="2" width="13.88671875" customWidth="1"/>
    <col min="3" max="3" width="11.5546875" bestFit="1" customWidth="1"/>
    <col min="4" max="6" width="10.77734375" bestFit="1" customWidth="1"/>
  </cols>
  <sheetData>
    <row r="2" spans="2:7" ht="15" thickBot="1" x14ac:dyDescent="0.35"/>
    <row r="3" spans="2:7" ht="15" thickBot="1" x14ac:dyDescent="0.35">
      <c r="B3" s="11"/>
      <c r="C3" s="11"/>
      <c r="D3" s="119" t="s">
        <v>47</v>
      </c>
      <c r="E3" s="120" t="s">
        <v>48</v>
      </c>
    </row>
    <row r="4" spans="2:7" x14ac:dyDescent="0.3">
      <c r="B4" s="176" t="s">
        <v>36</v>
      </c>
      <c r="C4" s="121" t="s">
        <v>46</v>
      </c>
      <c r="D4" s="128">
        <f>'As-Is'!D52</f>
        <v>3881.9400000000005</v>
      </c>
      <c r="E4" s="129">
        <f>'To-Be'!D52</f>
        <v>3908.85</v>
      </c>
      <c r="F4" s="151">
        <f>E4-D4</f>
        <v>26.9099999999994</v>
      </c>
      <c r="G4" s="91" t="s">
        <v>53</v>
      </c>
    </row>
    <row r="5" spans="2:7" x14ac:dyDescent="0.3">
      <c r="B5" s="177"/>
      <c r="C5" s="122" t="s">
        <v>32</v>
      </c>
      <c r="D5" s="137">
        <f>'As-Is'!E52</f>
        <v>48</v>
      </c>
      <c r="E5" s="138">
        <f>'To-Be'!E52</f>
        <v>48</v>
      </c>
      <c r="F5" s="152">
        <f t="shared" ref="F5:F9" si="0">E5-D5</f>
        <v>0</v>
      </c>
      <c r="G5" s="91" t="s">
        <v>55</v>
      </c>
    </row>
    <row r="6" spans="2:7" ht="15" thickBot="1" x14ac:dyDescent="0.35">
      <c r="B6" s="178"/>
      <c r="C6" s="127" t="s">
        <v>35</v>
      </c>
      <c r="D6" s="131">
        <f>'As-Is'!G52</f>
        <v>14500.655999999995</v>
      </c>
      <c r="E6" s="130">
        <f>'To-Be'!G52</f>
        <v>14565.239999999994</v>
      </c>
      <c r="F6" s="153">
        <f t="shared" si="0"/>
        <v>64.583999999998923</v>
      </c>
      <c r="G6" s="91" t="s">
        <v>54</v>
      </c>
    </row>
    <row r="7" spans="2:7" x14ac:dyDescent="0.3">
      <c r="B7" s="179" t="s">
        <v>26</v>
      </c>
      <c r="C7" s="126" t="s">
        <v>46</v>
      </c>
      <c r="D7" s="132">
        <f>'As-Is'!D111</f>
        <v>5214.3299999999981</v>
      </c>
      <c r="E7" s="133">
        <f>'To-Be'!D100</f>
        <v>3614.91</v>
      </c>
      <c r="F7" s="154">
        <f t="shared" si="0"/>
        <v>-1599.4199999999983</v>
      </c>
      <c r="G7" s="91" t="s">
        <v>53</v>
      </c>
    </row>
    <row r="8" spans="2:7" x14ac:dyDescent="0.3">
      <c r="B8" s="180"/>
      <c r="C8" s="123" t="s">
        <v>43</v>
      </c>
      <c r="D8" s="137">
        <f>'As-Is'!E111</f>
        <v>54</v>
      </c>
      <c r="E8" s="138">
        <f>'To-Be'!E100</f>
        <v>43</v>
      </c>
      <c r="F8" s="144">
        <f t="shared" si="0"/>
        <v>-11</v>
      </c>
      <c r="G8" s="91" t="s">
        <v>55</v>
      </c>
    </row>
    <row r="9" spans="2:7" ht="15" thickBot="1" x14ac:dyDescent="0.35">
      <c r="B9" s="181"/>
      <c r="C9" s="139" t="s">
        <v>45</v>
      </c>
      <c r="D9" s="140">
        <f>'As-Is'!G111</f>
        <v>8938.8514285714264</v>
      </c>
      <c r="E9" s="141">
        <f>'To-Be'!G100</f>
        <v>6196.988571428571</v>
      </c>
      <c r="F9" s="155">
        <f t="shared" si="0"/>
        <v>-2741.8628571428553</v>
      </c>
      <c r="G9" s="91" t="s">
        <v>54</v>
      </c>
    </row>
    <row r="10" spans="2:7" x14ac:dyDescent="0.3">
      <c r="B10" s="11"/>
      <c r="C10" s="147" t="s">
        <v>52</v>
      </c>
      <c r="D10" s="145">
        <f>D4+D7</f>
        <v>9096.2699999999986</v>
      </c>
      <c r="E10" s="146">
        <f>E4+E7</f>
        <v>7523.76</v>
      </c>
      <c r="F10" s="156">
        <f>E10-D10</f>
        <v>-1572.5099999999984</v>
      </c>
      <c r="G10" s="91" t="s">
        <v>53</v>
      </c>
    </row>
    <row r="11" spans="2:7" x14ac:dyDescent="0.3">
      <c r="B11" s="11"/>
      <c r="C11" s="148" t="s">
        <v>20</v>
      </c>
      <c r="D11" s="135">
        <f>'As-Is'!J16</f>
        <v>23439.507428571422</v>
      </c>
      <c r="E11" s="136">
        <f>'To-Be'!J16</f>
        <v>20762.228571428564</v>
      </c>
      <c r="F11" s="142">
        <f>E11-D11</f>
        <v>-2677.2788571428573</v>
      </c>
      <c r="G11" s="91" t="s">
        <v>54</v>
      </c>
    </row>
    <row r="12" spans="2:7" x14ac:dyDescent="0.3">
      <c r="C12" s="149" t="s">
        <v>51</v>
      </c>
      <c r="D12" s="137">
        <f>'As-Is'!J18</f>
        <v>17</v>
      </c>
      <c r="E12" s="138">
        <f>'To-Be'!J18</f>
        <v>15</v>
      </c>
      <c r="F12" s="144">
        <f>E12-D12</f>
        <v>-2</v>
      </c>
    </row>
    <row r="13" spans="2:7" ht="15" thickBot="1" x14ac:dyDescent="0.35">
      <c r="C13" s="150" t="s">
        <v>49</v>
      </c>
      <c r="D13" s="117">
        <f>'As-Is'!J19</f>
        <v>0.85110774976657289</v>
      </c>
      <c r="E13" s="118">
        <f>'To-Be'!J19</f>
        <v>0.85441269841269818</v>
      </c>
      <c r="F13" s="143">
        <f>E13-D13</f>
        <v>3.3049486461252942E-3</v>
      </c>
    </row>
    <row r="15" spans="2:7" x14ac:dyDescent="0.3">
      <c r="F15" s="134"/>
    </row>
  </sheetData>
  <mergeCells count="2">
    <mergeCell ref="B4:B6"/>
    <mergeCell ref="B7:B9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b1c9b508-7c6e-42bd-bedf-808292653d6c}" enabled="1" method="Standard" siteId="{2882be50-2012-4d88-ac86-544124e120c8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As-Is</vt:lpstr>
      <vt:lpstr>To-Be</vt:lpstr>
      <vt:lpstr>From-To As-Is</vt:lpstr>
      <vt:lpstr>From-To To-Be</vt:lpstr>
      <vt:lpstr>Comparazione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Porzio, Valeria (L/P-23)</dc:creator>
  <cp:lastModifiedBy>Patafi  Filippo</cp:lastModifiedBy>
  <cp:lastPrinted>2024-09-14T16:44:02Z</cp:lastPrinted>
  <dcterms:created xsi:type="dcterms:W3CDTF">2024-09-08T14:51:11Z</dcterms:created>
  <dcterms:modified xsi:type="dcterms:W3CDTF">2024-10-15T21:09:55Z</dcterms:modified>
</cp:coreProperties>
</file>